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false"/>
  <bookViews>
    <workbookView activeTab="0" autoFilterDateGrouping="true" firstSheet="0" minimized="false" showHorizontalScroll="true" showSheetTabs="true" showVerticalScroll="true" tabRatio="600" visibility="visible"/>
  </bookViews>
  <sheets>
    <sheet name="Instructions" sheetId="1" r:id="rId4"/>
    <sheet name="Summary" sheetId="2" r:id="rId5"/>
    <sheet name="1" sheetId="3" r:id="rId6"/>
    <sheet name="2" sheetId="4" r:id="rId7"/>
    <sheet name="3" sheetId="5" r:id="rId8"/>
    <sheet name="4" sheetId="6" r:id="rId9"/>
    <sheet name="5" sheetId="7" r:id="rId10"/>
    <sheet name="6" sheetId="8" r:id="rId11"/>
    <sheet name="7" sheetId="9" r:id="rId12"/>
    <sheet name="Response Options (hidden)" sheetId="10" state="veryHidden" r:id="rId13"/>
  </sheets>
  <definedNames>
    <definedName name="responseValidationRulesGroup0">'Response Options (hidden)'!$A$1:$C$4</definedName>
    <definedName name="responseOption0">'Response Options (hidden)'!$A$1:$A$3</definedName>
    <definedName name="responseValidationRulesGroup1">'Response Options (hidden)'!$D$1:$F$4</definedName>
    <definedName name="responseOption1">'Response Options (hidden)'!$D$1:$D$3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<sst xmlns="http://schemas.openxmlformats.org/spreadsheetml/2006/main" uniqueCount="383">
  <si>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ecbf55fd0b85e7aab797c419817ff4c91652076a310d42d49d2ad04ac1d719e2c51cffa53dda42aad02ddff86cbe561e6eaf5dd52ea2a98eccf638e9c0e13d37QA7UONOF7oe6mnjh14/VNcH5dHwyPzr6y0LwCtm6qIDY3CyyTA3oKH+3FOSvENZc</t>
  </si>
  <si>
    <t>Attachment 3, Technical Functionality (Q-35NY)</t>
  </si>
  <si>
    <t>This form is represented electronically in Excel format and shall be used for upload within the Bonfire portal.  Failure to provide Attachment 3 electronically as requested in Bonfire shall result in rejection of the Proposal.</t>
  </si>
  <si>
    <t>Instructions</t>
  </si>
  <si>
    <t>- The Summary worksheet displays your overall progress for the questionnaire.
- The worksheets numbered from 1 to N represent question sets.
- For each question set, select a response from the dropdown (if applicable) and enter a response comment for each question in the table.
- If specific instructions have been provided for a given subset, they will appear as a tooltip for a purple cell. Mouse-over to review them.
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do not use Excel formulas in your responses.
- Please follow the instructions provided along with this file to submit it back to Euna Procurement.
- If you have any questions regarding the content of this file, please contact the appropriate purchaser.
- If you have any technical problems, please contact Euna Procurement at support.bonfire@eunasolutions.com.</t>
  </si>
  <si>
    <t>Total</t>
  </si>
  <si>
    <t>Summary</t>
  </si>
  <si>
    <t>Question Set</t>
  </si>
  <si>
    <t>Questions</t>
  </si>
  <si>
    <t>Hide Me</t>
  </si>
  <si>
    <t>% Complete</t>
  </si>
  <si>
    <t>Progress</t>
  </si>
  <si>
    <t>Error?</t>
  </si>
  <si>
    <t>Question Set 1: RFID System</t>
  </si>
  <si>
    <t>#</t>
  </si>
  <si>
    <t>Question</t>
  </si>
  <si>
    <t>Response</t>
  </si>
  <si>
    <t>Comment</t>
  </si>
  <si>
    <t>Status</t>
  </si>
  <si>
    <t>General Requirements</t>
  </si>
  <si>
    <t>1.1.1</t>
  </si>
  <si>
    <t xml:space="preserve">
Be fully compatible with the Library's Integrated Library System (ILS) and other connected devices.
</t>
  </si>
  <si>
    <t>1.1.2</t>
  </si>
  <si>
    <t xml:space="preserve">
Meet ISO 9001 standards; the vendor must provide a valid certification.
</t>
  </si>
  <si>
    <t>1.1.3</t>
  </si>
  <si>
    <t xml:space="preserve">
Comply with SIP/SIP2 and NCIP (Z39.83, Parts 1 and 2) standards.
</t>
  </si>
  <si>
    <t>1.1.4</t>
  </si>
  <si>
    <t xml:space="preserve">
Function on wired or wireless TCP/IP networks at speeds of up to 1 Gbit/s (wired) and 50 Mbit/s (wireless).
</t>
  </si>
  <si>
    <t>1.1.5</t>
  </si>
  <si>
    <t xml:space="preserve">
Conform to ISO 28560 and ISO 18000-3 standards for RFID.
</t>
  </si>
  <si>
    <t>1.1.6</t>
  </si>
  <si>
    <t xml:space="preserve">
Include application-specific software that integrates all hardware components into the system.
</t>
  </si>
  <si>
    <t>1.1.7</t>
  </si>
  <si>
    <t xml:space="preserve">
Provide performance statistics accessible via the library network, including data by year, month, day, and hour.
</t>
  </si>
  <si>
    <t>1.1.8</t>
  </si>
  <si>
    <t xml:space="preserve">
Provide web-based, OS-independent device management portal.
</t>
  </si>
  <si>
    <t>1.1.9</t>
  </si>
  <si>
    <t xml:space="preserve">
Allow library administrators to configure user access based on roles and permissions.
</t>
  </si>
  <si>
    <t>1.1.10</t>
  </si>
  <si>
    <t xml:space="preserve">
Be compliant with ADA guidelines and certified under UL, CE, and FCC regulations.
</t>
  </si>
  <si>
    <t>1.1.11</t>
  </si>
  <si>
    <t xml:space="preserve">
Offer ongoing collaboration with the Library's ILS vendor to address any functionality issues.
</t>
  </si>
  <si>
    <t>RFID Tags</t>
  </si>
  <si>
    <t>1.2.1</t>
  </si>
  <si>
    <t xml:space="preserve">
Be compatible with the EAS tagging system and AFI security model.
</t>
  </si>
  <si>
    <t>1.2.2</t>
  </si>
  <si>
    <t xml:space="preserve">
Support encryption; the vendor must disclose the encryption algorithm.
</t>
  </si>
  <si>
    <t>1.2.3</t>
  </si>
  <si>
    <t xml:space="preserve">
Be rewriteable, with full read/write functionality for the tag's lifecycle.
</t>
  </si>
  <si>
    <t>1.2.4</t>
  </si>
  <si>
    <t xml:space="preserve">
Meet ISO 15693-3:2019 standards for cross-vendor readability.
</t>
  </si>
  <si>
    <t>1.2.5</t>
  </si>
  <si>
    <t xml:space="preserve">
Include durable, adhesive-backed tags integrated with neutral pH adhesive.
</t>
  </si>
  <si>
    <t>1.2.6</t>
  </si>
  <si>
    <t xml:space="preserve">
Operate within a temperature range of -25°C to 70°C (-13°F to 158°F) and withstand over 100,000 read/write cycles.
</t>
  </si>
  <si>
    <t>1.2.7</t>
  </si>
  <si>
    <t xml:space="preserve">
Use an anticollision algorithm to read multiple tags simultaneously.
</t>
  </si>
  <si>
    <t>1.2.8</t>
  </si>
  <si>
    <t xml:space="preserve">
Store security status directly on the tag and trigger alarms when unauthorized items are detected.
</t>
  </si>
  <si>
    <t>1.2.9</t>
  </si>
  <si>
    <t xml:space="preserve">
Be available with volume discounts and options for erasing or deactivating tags for withdrawn materials.
</t>
  </si>
  <si>
    <t>Conversion Stations</t>
  </si>
  <si>
    <t>1.3.1</t>
  </si>
  <si>
    <t xml:space="preserve">
Require only a computer/laptop, barcode scanner, and RFID reader/antenna along with software, all of which can be mobile and operational in library stacks.
</t>
  </si>
  <si>
    <t>1.3.2</t>
  </si>
  <si>
    <t xml:space="preserve">
Function in standalone mode without requiring an interface with the ILS.
</t>
  </si>
  <si>
    <t>1.3.3</t>
  </si>
  <si>
    <t xml:space="preserve">
Handle varying barcode locations and orientations during processing.
</t>
  </si>
  <si>
    <t>1.3.4</t>
  </si>
  <si>
    <t xml:space="preserve">
Automatically interrupt operations if barcodes are not fully scanned.
</t>
  </si>
  <si>
    <t>1.3.5</t>
  </si>
  <si>
    <t xml:space="preserve">
Convert items using a list when optical barcodes are unavailable or unreliable.
</t>
  </si>
  <si>
    <t>1.3.6</t>
  </si>
  <si>
    <t xml:space="preserve">
Report program completion or activity levels, including hourly and daily totals.
</t>
  </si>
  <si>
    <t>1.3.7</t>
  </si>
  <si>
    <t xml:space="preserve">
Provide visual and audible feedback when a tag is successfully programmed.
</t>
  </si>
  <si>
    <t>1.3.8</t>
  </si>
  <si>
    <t xml:space="preserve">
Maintain a log file of all converted items by date and item ID.
</t>
  </si>
  <si>
    <t>Circulation Staff Workstations</t>
  </si>
  <si>
    <t>1.4.1</t>
  </si>
  <si>
    <t xml:space="preserve">
Include shielded RFID pads to prevent interference.
</t>
  </si>
  <si>
    <t>1.4.2</t>
  </si>
  <si>
    <t xml:space="preserve">
Enable charge and discharge of library materials.
</t>
  </si>
  <si>
    <t>1.4.3</t>
  </si>
  <si>
    <t xml:space="preserve">
Be compatible with standard library circulation desk computers, barcode scanners, and receipt printers.
</t>
  </si>
  <si>
    <t>1.4.4</t>
  </si>
  <si>
    <t xml:space="preserve">
Allow mounting options for the RFID pad, including in, on, or under the circulation desk work surface.
</t>
  </si>
  <si>
    <t>1.4.5</t>
  </si>
  <si>
    <t xml:space="preserve">
Process both RFID tags and barcodes in the same transaction.
</t>
  </si>
  <si>
    <t>1.4.6</t>
  </si>
  <si>
    <t xml:space="preserve">
Simultaneously process multiple RFID-tagged items during check-in and check-out operations.
</t>
  </si>
  <si>
    <t>1.4.7</t>
  </si>
  <si>
    <t xml:space="preserve">
Provide a displayed count of items processed during simultaneous transactions.
</t>
  </si>
  <si>
    <t>1.4.8</t>
  </si>
  <si>
    <t xml:space="preserve">
Use an anticollision algorithm to identify multiple tags up to 12 inches high.
</t>
  </si>
  <si>
    <t>1.4.9</t>
  </si>
  <si>
    <t xml:space="preserve">
Allow reading, programming, reprogramming, and deleting of RFID tags.
</t>
  </si>
  <si>
    <t>1.4.10</t>
  </si>
  <si>
    <t xml:space="preserve">
Avoid requiring mouse activations for standard item processing (exceptions for configuration changes or error handling).
</t>
  </si>
  <si>
    <t>1.4.11</t>
  </si>
  <si>
    <t xml:space="preserve">
Offer hold notification messages and print hold slips during check-in operations.
</t>
  </si>
  <si>
    <t>1.4.12</t>
  </si>
  <si>
    <t xml:space="preserve">
Integrate with ILS configurations to ensure secure operation during discharge and seamless command processing.
</t>
  </si>
  <si>
    <t>1.4.13</t>
  </si>
  <si>
    <t xml:space="preserve">
Provide configurable item identifier parameters to prevent programming errors for partially scanned barcodes.
</t>
  </si>
  <si>
    <t>Self-Check Equipment and RFID Readers</t>
  </si>
  <si>
    <t>1.5.1</t>
  </si>
  <si>
    <t xml:space="preserve">
Be fully compatible with Koha and other major ILS systems, ensuring seamless data communication for check-in and check-out transactions.
</t>
  </si>
  <si>
    <t>1.5.2</t>
  </si>
  <si>
    <t xml:space="preserve">
Inform patrons of system readiness through visual and audible cues and provide clear error messages or rejection notifications.
</t>
  </si>
  <si>
    <t>1.5.3</t>
  </si>
  <si>
    <t xml:space="preserve">
Offer intuitive help screens or instructions to guide patrons through the system's check-in and check-out processes.
</t>
  </si>
  <si>
    <t>1.5.4</t>
  </si>
  <si>
    <t xml:space="preserve">
Support multilingual functionality with a comprehensive library of languages to meet current and anticipated community needs.
</t>
  </si>
  <si>
    <t>1.5.5</t>
  </si>
  <si>
    <t xml:space="preserve">
With customizable receipt templates for library branding, patrons can choose between paper receipts, email notifications, text messages, or no receipt.
</t>
  </si>
  <si>
    <t>1.5.6</t>
  </si>
  <si>
    <t xml:space="preserve">
Display patron-specific account information, such as items checked out, items on hold, and outstanding fines, while maintaining data privacy.
</t>
  </si>
  <si>
    <t>1.5.7</t>
  </si>
  <si>
    <t xml:space="preserve">
Provide dual-function capability to process both RFID tags and barcodes within the same transaction, ensuring operational flexibility.
</t>
  </si>
  <si>
    <t>1.5.8</t>
  </si>
  <si>
    <t xml:space="preserve">
Use anticollision algorithms to process multiple RFID-tagged items simultaneously, with a minimum reading range of 12 inches.
</t>
  </si>
  <si>
    <t>1.5.9</t>
  </si>
  <si>
    <t xml:space="preserve">
Include a web-based remote monitoring and diagnostic system for centralized management of all self-check units, with features such as configuration changes and status updates.
</t>
  </si>
  <si>
    <t>1.5.10</t>
  </si>
  <si>
    <t xml:space="preserve">
Adhere to ADA guidelines by providing a user-friendly interface with large touch screens, high-contrast modes, and adjustable font sizes.
</t>
  </si>
  <si>
    <t>1.5.11</t>
  </si>
  <si>
    <t xml:space="preserve">
Be adaptable for installation in multiple formats, including stand-alone kiosks, tabletop units, or built-in circulation desk configurations.
</t>
  </si>
  <si>
    <t>1.5.12</t>
  </si>
  <si>
    <t xml:space="preserve">
Incorporate customizable screen options for staff and patrons, allowing libraries to adjust messaging, appearance, and operational features without vendor assistance.
</t>
  </si>
  <si>
    <t>1.5.13</t>
  </si>
  <si>
    <t xml:space="preserve">
Allow offline operation by maintaining security functionality during network outages and storing transaction data for later synchronization.
</t>
  </si>
  <si>
    <t>1.5.14</t>
  </si>
  <si>
    <t xml:space="preserve">
Include optional web-based reporting and statistics generation for tracking usage patterns, error rates, and performance metrics.
</t>
  </si>
  <si>
    <t>1.5.15</t>
  </si>
  <si>
    <t xml:space="preserve">
Provide options for lease or purchase agreements to accommodate library budgetary constraints.
</t>
  </si>
  <si>
    <t>1.5.16</t>
  </si>
  <si>
    <t xml:space="preserve">
Be compatible with third-party equipment, such as touch screens, receipt printers, and barcode scanners, with a clear list of supported models.
</t>
  </si>
  <si>
    <t>Fines/Fees Option</t>
  </si>
  <si>
    <t>1.6.1</t>
  </si>
  <si>
    <t xml:space="preserve">
Be compatible with third-party payment options such Certified Payments, PayPal, Comprise, Apple Pay, or Google Pay.
</t>
  </si>
  <si>
    <t>1.6.2</t>
  </si>
  <si>
    <t xml:space="preserve">
Offer an optional integrated fines and fees payment system.
</t>
  </si>
  <si>
    <t>1.6.3</t>
  </si>
  <si>
    <t xml:space="preserve">
Allow for minimum, partial, or full payment of fines or fees determined by the library.
</t>
  </si>
  <si>
    <t>1.6.4</t>
  </si>
  <si>
    <t xml:space="preserve">
Support cash, credit, and debit card payment methods with receipts generated from the self-check receipt printer.
</t>
  </si>
  <si>
    <t>1.6.5</t>
  </si>
  <si>
    <t xml:space="preserve">
Include high-capacity coin changers and bill recyclers capable of providing change when cash exceeds outstanding fees.
</t>
  </si>
  <si>
    <t>1.6.6</t>
  </si>
  <si>
    <t xml:space="preserve">
Offer a seamless user interface integrated into the self-check process, providing both visual and audible feedback.
</t>
  </si>
  <si>
    <t>Security Gates</t>
  </si>
  <si>
    <t>1.7.1</t>
  </si>
  <si>
    <t xml:space="preserve">
Be shielded from external interference from structural materials, light fixtures, Wi-Fi, and cellular signals.
</t>
  </si>
  <si>
    <t>1.7.2</t>
  </si>
  <si>
    <t xml:space="preserve">
Include bidirectional patron counters and adjustable audible alarms.
</t>
  </si>
  <si>
    <t>1.7.3</t>
  </si>
  <si>
    <t xml:space="preserve">
Trigger alarms for items with theft or security status marked as “on.”
</t>
  </si>
  <si>
    <t>1.7.4</t>
  </si>
  <si>
    <t xml:space="preserve">
Function during offline or network-disrupted scenarios to maintain item security.
</t>
  </si>
  <si>
    <t>1.7.5</t>
  </si>
  <si>
    <t xml:space="preserve">
Be CSA, UL, and FCC-certified, with a secure on/off switch for staff use.
</t>
  </si>
  <si>
    <t>1.7.6</t>
  </si>
  <si>
    <t xml:space="preserve">
Provide granular patron count data and alarm logs accessible via a web-based application.
</t>
  </si>
  <si>
    <t>1.7.7</t>
  </si>
  <si>
    <t xml:space="preserve">
Be configurable by authorized staff for tuning and alarm management without requiring vendor intervention.
</t>
  </si>
  <si>
    <t>1.7.8</t>
  </si>
  <si>
    <t xml:space="preserve">
Offer wireless or single-data-connection network options.
</t>
  </si>
  <si>
    <t>Dispensing Devices</t>
  </si>
  <si>
    <t>1.8.1</t>
  </si>
  <si>
    <t xml:space="preserve">
Include options for materials dispensing equipment such as lockers, shelves, or vending-style units.
</t>
  </si>
  <si>
    <t>1.8.2</t>
  </si>
  <si>
    <t xml:space="preserve">
Be weatherproofed for outdoor use, with staff access for loading and reloading materials.
</t>
  </si>
  <si>
    <t>1.8.3</t>
  </si>
  <si>
    <t xml:space="preserve">
Operate seamlessly for patrons without borrowing restrictions and notify patrons of issues due to borrowing blocks.
</t>
  </si>
  <si>
    <t>1.8.4</t>
  </si>
  <si>
    <t xml:space="preserve">
Function within an optimal temperature range specified by the vendor.
</t>
  </si>
  <si>
    <t>1.8.5</t>
  </si>
  <si>
    <t xml:space="preserve">
Include network capabilities for onsite and offsite operations.
</t>
  </si>
  <si>
    <t>1.8.6</t>
  </si>
  <si>
    <t xml:space="preserve">
Provide staff-configurable interfaces and status updates via a centralized system.
</t>
  </si>
  <si>
    <t>1.8.7</t>
  </si>
  <si>
    <t xml:space="preserve">
Allow integration with third-party dispensing equipment or offer proprietary solutions for future expansion.
</t>
  </si>
  <si>
    <t>Portable Handheld Readers/Inventory Wands</t>
  </si>
  <si>
    <t>1.9.1</t>
  </si>
  <si>
    <t xml:space="preserve">
Support barcode scanning in addition to RFID for non-tagged items.
</t>
  </si>
  <si>
    <t>1.9.2</t>
  </si>
  <si>
    <t xml:space="preserve">
Perform shelf reading, inventory, weeding, and locating misplaced items.
</t>
  </si>
  <si>
    <t>1.9.3</t>
  </si>
  <si>
    <t xml:space="preserve">
Be sensitive enough to identify items out of place by as little as six inches.
</t>
  </si>
  <si>
    <t>1.9.4</t>
  </si>
  <si>
    <t xml:space="preserve">
Upload data to the Library’s ILS in customizable formats.
</t>
  </si>
  <si>
    <t>1.9.5</t>
  </si>
  <si>
    <t xml:space="preserve">
Include search capabilities for user-defined criteria and display results on the device.
</t>
  </si>
  <si>
    <t>1.9.6</t>
  </si>
  <si>
    <t xml:space="preserve">
Operate on a single charge for at least eight hours, with replaceable and rechargeable batteries.
</t>
  </si>
  <si>
    <t>1.9.7</t>
  </si>
  <si>
    <t xml:space="preserve">
Use anticollision algorithms to read multiple tags simultaneously.
</t>
  </si>
  <si>
    <t>1.9.8</t>
  </si>
  <si>
    <t xml:space="preserve">
Provide audible tones and visual indicators to confirm item identification.
</t>
  </si>
  <si>
    <t>1.9.9</t>
  </si>
  <si>
    <t xml:space="preserve">
Include optional USB connectivity for direct workstation integration.
</t>
  </si>
  <si>
    <t>1.9.10</t>
  </si>
  <si>
    <t xml:space="preserve">
Allow security bits on RFID tags to be toggled on or off.
</t>
  </si>
  <si>
    <t>Question Set 2: Automated Materials Handling (AMH)</t>
  </si>
  <si>
    <t>2.1.1</t>
  </si>
  <si>
    <t xml:space="preserve">
Be compatible with all major ILS systems, including Koha, and allow seamless integration without additional software requirements.
</t>
  </si>
  <si>
    <t>2.1.2</t>
  </si>
  <si>
    <t xml:space="preserve">
Use anticollision algorithms to enable simultaneous identification and processing of multiple RFID tags.
</t>
  </si>
  <si>
    <t>2.1.3</t>
  </si>
  <si>
    <t xml:space="preserve">
Include an intuitive web-based interface for remote monitoring, diagnostics, configuration, and troubleshooting from any location within the library network.
</t>
  </si>
  <si>
    <t>2.1.4</t>
  </si>
  <si>
    <t xml:space="preserve">
Provide detailed operational statistics, including check-in rates, sorting efficiency, and equipment usage metrics.
</t>
  </si>
  <si>
    <t>2.1.5</t>
  </si>
  <si>
    <t xml:space="preserve">
Accommodate modular configurations ranging from 1 to 21 sorting bins, allowing for future expansion without requiring a complete system overhaul.
</t>
  </si>
  <si>
    <t>2.1.6</t>
  </si>
  <si>
    <t xml:space="preserve">
Include customizable "Hold Slip" printing options, such as immediate printing for returned hold items or batch printing for convenience.
</t>
  </si>
  <si>
    <t>2.1.7</t>
  </si>
  <si>
    <t xml:space="preserve">
Allow staff to switch between multiple sorting profiles without requiring vendor support, ensuring flexibility for various workflows.
</t>
  </si>
  <si>
    <t>2.1.8</t>
  </si>
  <si>
    <t xml:space="preserve">
Feature robust mechanisms to handle items exceeding processing speed, including default bins for overflow or temporary holding solutions.
</t>
  </si>
  <si>
    <t>2.1.9</t>
  </si>
  <si>
    <t xml:space="preserve">
Provide detailed specifications for all equipment, including dimensions, space requirements, and weight distribution to aid in facility planning.
</t>
  </si>
  <si>
    <t>2.1.10</t>
  </si>
  <si>
    <t xml:space="preserve">
Incorporate mechanisms to prevent jams, such as sensors to detect obstructions, and provide immediate alerts for staff intervention.
</t>
  </si>
  <si>
    <t>2.1.11</t>
  </si>
  <si>
    <t xml:space="preserve">
Offer modular conveyor systems capable of vertical or inclined transport with minimal throughput impact.
</t>
  </si>
  <si>
    <t>2.1.12</t>
  </si>
  <si>
    <t xml:space="preserve">
Include ergonomic features for staff convenience, such as height-adjustable bins or floating trays to reduce physical strain during operation.
</t>
  </si>
  <si>
    <t>2.1.13</t>
  </si>
  <si>
    <t xml:space="preserve">
Support a secure mechanism for trapping hold items during check-in without triggering immediate patron notifications, based on library preferences.
</t>
  </si>
  <si>
    <t>2.1.14</t>
  </si>
  <si>
    <t xml:space="preserve">
Provide environmental recommendations, including HVAC and dust control requirements, to maintain optimal operating conditions.
</t>
  </si>
  <si>
    <t>2.1.15</t>
  </si>
  <si>
    <t xml:space="preserve">
Include options for exterior-mounted return ports with security features to prevent unauthorized material deposits and malicious interference.
</t>
  </si>
  <si>
    <t>Technical and Network Features</t>
  </si>
  <si>
    <t>2.2.1</t>
  </si>
  <si>
    <t xml:space="preserve">
Include remote control features for testing, configuring, and managing sorting equipment.
</t>
  </si>
  <si>
    <t>2.2.2</t>
  </si>
  <si>
    <t xml:space="preserve">
Allow YLN staff to perform network-related tasks such as system testing and configuration.
</t>
  </si>
  <si>
    <t>2.2.3</t>
  </si>
  <si>
    <t xml:space="preserve">
Be compatible with YLN’s current network standards, including protocols, firewalls, and wireless configurations.
</t>
  </si>
  <si>
    <t>2.2.4</t>
  </si>
  <si>
    <t xml:space="preserve">
Use secure network interfaces such as Ethernet or wireless connections for seamless integration.
</t>
  </si>
  <si>
    <t>Sorting Methods and Bins</t>
  </si>
  <si>
    <t>2.3.1</t>
  </si>
  <si>
    <t xml:space="preserve">
Query the ILS for sorting details, including bibliographic and item-level information.
</t>
  </si>
  <si>
    <t>2.3.2</t>
  </si>
  <si>
    <t xml:space="preserve">
Use reliable mechanisms such as sweep arms or tilting conveyors to sort items into bins.
</t>
  </si>
  <si>
    <t>2.3.3</t>
  </si>
  <si>
    <t xml:space="preserve">
Offer ergonomic designs, such as height-adjustable or floating tray bins, to minimize staff strain.
</t>
  </si>
  <si>
    <t>2.3.4</t>
  </si>
  <si>
    <t xml:space="preserve">
Provide alerts for full or unavailable bins and allow easy re-sorting of defaulted items.
</t>
  </si>
  <si>
    <t>2.3.5</t>
  </si>
  <si>
    <t xml:space="preserve">
Be configurable to switch between sorting programs based on library hours or other parameters.
</t>
  </si>
  <si>
    <t>Propulsion, Controls, and Operation</t>
  </si>
  <si>
    <t>2.4.1</t>
  </si>
  <si>
    <t xml:space="preserve">
Use reliable power transmission methods such as electric motors or hydraulic systems.
</t>
  </si>
  <si>
    <t>2.4.2</t>
  </si>
  <si>
    <t xml:space="preserve">
Provide safety features, including emergency shutoffs and protection against jams.
</t>
  </si>
  <si>
    <t>2.4.3</t>
  </si>
  <si>
    <t xml:space="preserve">
Support vertical or inclined material transport with specified throughput rates.
</t>
  </si>
  <si>
    <t>2.4.4</t>
  </si>
  <si>
    <t xml:space="preserve">
Operate within acceptable noise levels, with details provided for different configurations.
</t>
  </si>
  <si>
    <t>2.4.5</t>
  </si>
  <si>
    <t xml:space="preserve">
Include HVAC and dust control recommendations for maintaining optimal operational conditions.
</t>
  </si>
  <si>
    <t>Processing Rates, Overrides, Safety, and Security</t>
  </si>
  <si>
    <t>2.5.1</t>
  </si>
  <si>
    <t xml:space="preserve">
Provide conveyor speeds, hourly sorting rates, and staff induction station capacities.
</t>
  </si>
  <si>
    <t>2.5.2</t>
  </si>
  <si>
    <t xml:space="preserve">
Accommodate materials that exceed sorting capacity using default bins or temporary holds.
</t>
  </si>
  <si>
    <t>2.5.3</t>
  </si>
  <si>
    <t xml:space="preserve">
Include mechanisms to prevent misuse of exterior-mounted returns, such as requiring patron authentication for access.
</t>
  </si>
  <si>
    <t>2.5.4</t>
  </si>
  <si>
    <t xml:space="preserve">
Incorporate staff and patron safety measures, including protections against ties or fingers getting caught.
</t>
  </si>
  <si>
    <t>Question Set 3: RFID Software and Applications</t>
  </si>
  <si>
    <t>3.1.1</t>
  </si>
  <si>
    <t xml:space="preserve">
Be preinstalled and compatible with YLN’s ILS (Koha) and third-party hardware.
</t>
  </si>
  <si>
    <t>3.1.2</t>
  </si>
  <si>
    <t xml:space="preserve">
Include modules for programming, managing, and securing RFID tags.
</t>
  </si>
  <si>
    <t>3.1.3</t>
  </si>
  <si>
    <t xml:space="preserve">
Provide secure data storage, encryption, and compliance with privacy regulations such as GDPR.
</t>
  </si>
  <si>
    <t>3.1.4</t>
  </si>
  <si>
    <t xml:space="preserve">
Offer web-based or client-installed options, with minimal downtime for updates or upgrades.
</t>
  </si>
  <si>
    <t>3.1.5</t>
  </si>
  <si>
    <t xml:space="preserve">
Include detailed hardware and network requirements for integration with library systems.
</t>
  </si>
  <si>
    <t>Backward Compatibility</t>
  </si>
  <si>
    <t>3.2.1</t>
  </si>
  <si>
    <t xml:space="preserve">
Be compatible with existing RFID equipment and ILS infrastructure where possible.
</t>
  </si>
  <si>
    <t>3.2.2</t>
  </si>
  <si>
    <t xml:space="preserve">
Clearly specify required modifications for legacy equipment to operate with the new system.
</t>
  </si>
  <si>
    <t>3.2.3</t>
  </si>
  <si>
    <t xml:space="preserve">
Provide recommendations for retaining, replacing, or upgrading current hardware and software.
</t>
  </si>
  <si>
    <t>Statistics and Reports</t>
  </si>
  <si>
    <t>3.3.1</t>
  </si>
  <si>
    <t xml:space="preserve">
Allow end users to generate reports, including exporting data in Excel and PDF formats.
</t>
  </si>
  <si>
    <t>3.3.2</t>
  </si>
  <si>
    <t xml:space="preserve">
Retain statistics for a configurable duration, as determined by the library.
</t>
  </si>
  <si>
    <t>3.3.3</t>
  </si>
  <si>
    <t xml:space="preserve">
Standard report available: Item-level self-check transactions by day and hour.
</t>
  </si>
  <si>
    <t>3.3.4</t>
  </si>
  <si>
    <t xml:space="preserve">
Standard report available: Total item counts across devices.
</t>
  </si>
  <si>
    <t>3.3.5</t>
  </si>
  <si>
    <t xml:space="preserve">
Standard report available: Patron-level transactions by day and hour.
</t>
  </si>
  <si>
    <t>3.3.6</t>
  </si>
  <si>
    <t xml:space="preserve">
Standard report available: Sorting bin counts and item types.
</t>
  </si>
  <si>
    <t>3.3.7</t>
  </si>
  <si>
    <t xml:space="preserve">
Standard report available: Security gate alarm reports.
</t>
  </si>
  <si>
    <t>3.3.8</t>
  </si>
  <si>
    <t xml:space="preserve">
Standard report available: Fine and fee transaction details.
</t>
  </si>
  <si>
    <t>3.3.9</t>
  </si>
  <si>
    <t xml:space="preserve">
Enable custom report creation with varying skill levels and provide examples of available standard reports.
</t>
  </si>
  <si>
    <t>3.3.10</t>
  </si>
  <si>
    <t xml:space="preserve">
Allow archiving and invoking custom reports for future use.
</t>
  </si>
  <si>
    <t>Hardware Status Reporting Feature</t>
  </si>
  <si>
    <t>3.4.1</t>
  </si>
  <si>
    <t xml:space="preserve">
Include real-time monitoring for multiple self-check devices across single or multiple locations.
</t>
  </si>
  <si>
    <t>3.4.2</t>
  </si>
  <si>
    <t xml:space="preserve">
Allow for future addition of devices to the monitoring network.
</t>
  </si>
  <si>
    <t>3.4.3</t>
  </si>
  <si>
    <t xml:space="preserve">
Provide a web-based dashboard that communicates performance changes intuitively and in real time.
</t>
  </si>
  <si>
    <t>3.4.4</t>
  </si>
  <si>
    <t xml:space="preserve">
Validate connections with other library-networked devices through server-based
</t>
  </si>
  <si>
    <t>Question Set 4: Installation, Services, and Support</t>
  </si>
  <si>
    <t>Installation</t>
  </si>
  <si>
    <t>4.1.1</t>
  </si>
  <si>
    <t xml:space="preserve">
Include a summary implementation plan with delivery, setup, testing, and operational readiness details.
</t>
  </si>
  <si>
    <t>4.1.2</t>
  </si>
  <si>
    <t xml:space="preserve">
Specify vendor and library responsibilities for installation, including server and client software requirements.
</t>
  </si>
  <si>
    <t>4.1.3</t>
  </si>
  <si>
    <t xml:space="preserve">
Minimize disruption by coordinating installation schedules with library staff.
</t>
  </si>
  <si>
    <t>4.1.4</t>
  </si>
  <si>
    <t xml:space="preserve">
Provide vendor consultation on hardware placement, accounting for power, ventilation, and network needs.
</t>
  </si>
  <si>
    <t>Support</t>
  </si>
  <si>
    <t>4.2.1</t>
  </si>
  <si>
    <t xml:space="preserve">
Offer unlimited interaction with vendor sales and technical staff during installation and post-implementation.
</t>
  </si>
  <si>
    <t>4.2.2</t>
  </si>
  <si>
    <t xml:space="preserve">
Provide responsive service technicians equipped with necessary parts to minimize downtime.
</t>
  </si>
  <si>
    <t>4.2.3</t>
  </si>
  <si>
    <t xml:space="preserve">
Detailed service level agreements (SLAs) for response times and support procedures.
</t>
  </si>
  <si>
    <t>Question Set 5: Training and Documentation</t>
  </si>
  <si>
    <t>5.0.1</t>
  </si>
  <si>
    <t xml:space="preserve">
Include introductory on-site training during installation and follow-up training at agreed-upon intervals.
</t>
  </si>
  <si>
    <t>5.0.2</t>
  </si>
  <si>
    <t xml:space="preserve">
Provide comprehensive user manuals and training materials, available in electronic format with unlimited distribution.
</t>
  </si>
  <si>
    <t>5.0.3</t>
  </si>
  <si>
    <t xml:space="preserve">
Offer documentation updated regularly and available in electronic form.
</t>
  </si>
  <si>
    <t>5.0.4</t>
  </si>
  <si>
    <t xml:space="preserve">
Ensure training materials enable library staff to educate patrons on using the RFID system.
</t>
  </si>
  <si>
    <t>Question Set 6: Ongoing Product Development</t>
  </si>
  <si>
    <t>6.0.1</t>
  </si>
  <si>
    <t xml:space="preserve">
Maintain a product enhancement program with regular updates and new feature releases.
</t>
  </si>
  <si>
    <t>6.0.2</t>
  </si>
  <si>
    <t xml:space="preserve">
Provide software patches and service packs as part of the maintenance program.
</t>
  </si>
  <si>
    <t>6.0.3</t>
  </si>
  <si>
    <t xml:space="preserve">
Incorporate customer feedback into product development through user groups or similar mechanisms.
</t>
  </si>
  <si>
    <t>6.0.4</t>
  </si>
  <si>
    <t xml:space="preserve">
Allow the library to participate in user groups for feature suggestions and collaboration.
</t>
  </si>
  <si>
    <t>Question Set 7: Maintenance and Support</t>
  </si>
  <si>
    <t>7.0.1</t>
  </si>
  <si>
    <t xml:space="preserve">
Specify typical response times for support, including procedures for after-hours assistance.
</t>
  </si>
  <si>
    <t>7.0.2</t>
  </si>
  <si>
    <t xml:space="preserve">
Provide itemized quotes and invoices that differentiate between labor costs and travel costs for repairs and maintenance.
</t>
  </si>
  <si>
    <t>7.0.3</t>
  </si>
  <si>
    <t xml:space="preserve">
Detail the nearest location of technicians or third-party contractors and average travel times to Yavapai County, Arizona.
</t>
  </si>
  <si>
    <t>7.0.4</t>
  </si>
  <si>
    <t xml:space="preserve">
Provide spare part packages for library storage, with pricing details included.
</t>
  </si>
  <si>
    <t>7.0.5</t>
  </si>
  <si>
    <t xml:space="preserve">
Detail the nearest spare part source and average delivery times to Yavapai County, Arizona.
</t>
  </si>
  <si>
    <t>7.0.6</t>
  </si>
  <si>
    <t xml:space="preserve">
Include training for library staff to perform basic repairs safely and effectively.
</t>
  </si>
  <si>
    <t>7.0.7</t>
  </si>
  <si>
    <t xml:space="preserve">
Offer a method for recording and addressing bug reports or enhancement requests.
</t>
  </si>
  <si>
    <t>7.0.8</t>
  </si>
  <si>
    <t xml:space="preserve">
Clearly state the support timeline for older equipment models after new versions are released.
</t>
  </si>
  <si>
    <t>7.0.9</t>
  </si>
  <si>
    <t xml:space="preserve">
Include a sample Service Level Agreement (SLA) covering RFID and AMH equipment.
</t>
  </si>
  <si>
    <t>Fully Compliant</t>
  </si>
  <si>
    <t>Partially Compliant</t>
  </si>
  <si>
    <t>Non Compliant</t>
  </si>
  <si>
    <t>Fully Compliant, Partially Compliant, Non Compliant</t>
  </si>
  <si>
    <t>Not Compliant</t>
  </si>
  <si>
    <t>Fully Compliant, Partially Compliant, Not Compliant</t>
  </si>
</sst>
</file>

<file path=xl/styles.xml><?xml version="1.0" encoding="utf-8"?>
<styleSheet xmlns="http://schemas.openxmlformats.org/spreadsheetml/2006/main" xml:space="preserve">
  <numFmts count="4">
    <numFmt numFmtId="164" formatCode="0\ &quot;Questions&quot;"/>
    <numFmt numFmtId="165" formatCode="0\ &quot;pts&quot;"/>
    <numFmt numFmtId="166" formatCode="0.00%\ &quot;Complete&quot;"/>
    <numFmt numFmtId="167" formatCode="&quot;The comment must be left blank for this response&quot;"/>
  </numFmts>
  <fonts count="6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22"/>
      <color rgb="40404040"/>
      <name val="Arial"/>
    </font>
    <font>
      <b val="1"/>
      <i val="0"/>
      <strike val="0"/>
      <u val="none"/>
      <sz val="14"/>
      <color rgb="4040404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12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2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7f7f7f7f"/>
        <bgColor rgb="FF000000"/>
      </patternFill>
    </fill>
  </fills>
  <borders count="25">
    <border>
      <left/>
      <right/>
      <top/>
      <bottom/>
      <diagonal/>
    </border>
    <border>
      <left style="thin">
        <color rgb="bfbfbfbf"/>
      </left>
      <right style="dotted">
        <color rgb="bfbfbfbf"/>
      </right>
      <top style="thin">
        <color rgb="bfbfbfbf"/>
      </top>
      <bottom style="thin">
        <color rgb="bfbfbfbf"/>
      </bottom>
      <diagonal/>
    </border>
    <border>
      <left style="dotted">
        <color rgb="bfbfbfbf"/>
      </left>
      <right style="dotted">
        <color rgb="bfbfbfbf"/>
      </right>
      <top style="thin">
        <color rgb="bfbfbfbf"/>
      </top>
      <bottom style="thin">
        <color rgb="bfbfbfbf"/>
      </bottom>
      <diagonal/>
    </border>
    <border>
      <left style="dotted">
        <color rgb="bfbfbfbf"/>
      </left>
      <right style="thin">
        <color rgb="bfbfbfbf"/>
      </right>
      <top style="thin">
        <color rgb="bfbfbfbf"/>
      </top>
      <bottom style="thin">
        <color rgb="bfbfbfbf"/>
      </bottom>
      <diagonal/>
    </border>
    <border>
      <left/>
      <right style="dotted">
        <color rgb="bfbfbfbf"/>
      </right>
      <top/>
      <bottom/>
      <diagonal/>
    </border>
    <border>
      <left style="dotted">
        <color rgb="bfbfbfbf"/>
      </left>
      <right style="dotted">
        <color rgb="bfbfbfbf"/>
      </right>
      <top/>
      <bottom/>
      <diagonal/>
    </border>
    <border>
      <left style="dotted">
        <color rgb="bfbfbfbf"/>
      </left>
      <right/>
      <top/>
      <bottom/>
      <diagonal/>
    </border>
    <border>
      <left/>
      <right/>
      <top style="medium">
        <color rgb="bfbfbfbf"/>
      </top>
      <bottom/>
      <diagonal/>
    </border>
    <border>
      <left style="dotted">
        <color rgb="bfbfbfbf"/>
      </left>
      <right/>
      <top style="thin">
        <color rgb="bfbfbfbf"/>
      </top>
      <bottom/>
      <diagonal/>
    </border>
    <border>
      <left style="dotted">
        <color rgb="bfbfbfbf"/>
      </left>
      <right/>
      <top/>
      <bottom/>
      <diagonal/>
    </border>
    <border>
      <left style="dotted">
        <color rgb="bfbfbfbf"/>
      </left>
      <right/>
      <top/>
      <bottom style="thin">
        <color rgb="bfbfbfbf"/>
      </bottom>
      <diagonal/>
    </border>
    <border>
      <left/>
      <right/>
      <top style="thin">
        <color rgb="bfbfbfbf"/>
      </top>
      <bottom/>
      <diagonal/>
    </border>
    <border>
      <left/>
      <right/>
      <top/>
      <bottom style="thin">
        <color rgb="bfbfbfbf"/>
      </bottom>
      <diagonal/>
    </border>
    <border>
      <left/>
      <right style="dotted">
        <color rgb="bfbfbfbf"/>
      </right>
      <top style="thin">
        <color rgb="bfbfbfbf"/>
      </top>
      <bottom/>
      <diagonal/>
    </border>
    <border>
      <left/>
      <right style="dotted">
        <color rgb="bfbfbfbf"/>
      </right>
      <top/>
      <bottom/>
      <diagonal/>
    </border>
    <border>
      <left/>
      <right style="dotted">
        <color rgb="bfbfbfbf"/>
      </right>
      <top/>
      <bottom style="thin">
        <color rgb="bfbfbfbf"/>
      </bottom>
      <diagonal/>
    </border>
    <border>
      <left style="thin">
        <color rgb="bfbfbfbf"/>
      </left>
      <right/>
      <top style="thin">
        <color rgb="bfbfbfbf"/>
      </top>
      <bottom style="thin">
        <color rgb="bfbfbfbf"/>
      </bottom>
      <diagonal/>
    </border>
    <border>
      <left/>
      <right/>
      <top style="thin">
        <color rgb="bfbfbfbf"/>
      </top>
      <bottom style="thin">
        <color rgb="bfbfbfbf"/>
      </bottom>
      <diagonal/>
    </border>
    <border>
      <left/>
      <right style="thin">
        <color rgb="bfbfbfbf"/>
      </right>
      <top style="thin">
        <color rgb="bfbfbfbf"/>
      </top>
      <bottom style="thin">
        <color rgb="bfbfbfbf"/>
      </bottom>
      <diagonal/>
    </border>
    <border>
      <left style="thin">
        <color rgb="bfbfbfbf"/>
      </left>
      <right style="dotted">
        <color rgb="bfbfbfbf"/>
      </right>
      <top style="medium">
        <color rgb="bfbfbfbf"/>
      </top>
      <bottom style="thin">
        <color rgb="bfbfbfbf"/>
      </bottom>
      <diagonal/>
    </border>
    <border>
      <left style="dotted">
        <color rgb="bfbfbfbf"/>
      </left>
      <right style="dotted">
        <color rgb="bfbfbfbf"/>
      </right>
      <top style="medium">
        <color rgb="bfbfbfbf"/>
      </top>
      <bottom style="thin">
        <color rgb="bfbfbfbf"/>
      </bottom>
      <diagonal/>
    </border>
    <border>
      <left style="dotted">
        <color rgb="bfbfbfbf"/>
      </left>
      <right/>
      <top style="medium">
        <color rgb="bfbfbfbf"/>
      </top>
      <bottom/>
      <diagonal/>
    </border>
    <border>
      <left/>
      <right/>
      <top style="medium">
        <color rgb="bfbfbfbf"/>
      </top>
      <bottom/>
      <diagonal/>
    </border>
    <border>
      <left/>
      <right style="dotted">
        <color rgb="bfbfbfbf"/>
      </right>
      <top style="medium">
        <color rgb="bfbfbfbf"/>
      </top>
      <bottom/>
      <diagonal/>
    </border>
    <border>
      <left style="dotted">
        <color rgb="bfbfbfbf"/>
      </left>
      <right style="thin">
        <color rgb="bfbfbfbf"/>
      </right>
      <top style="medium">
        <color rgb="bfbfbfbf"/>
      </top>
      <bottom style="thin">
        <color rgb="bfbfbfbf"/>
      </bottom>
      <diagonal/>
    </border>
  </borders>
  <cellStyleXfs count="1">
    <xf numFmtId="0" fontId="0" fillId="0" borderId="0"/>
  </cellStyleXfs>
  <cellXfs count="53">
    <xf xfId="0" fontId="0" numFmtId="0" fillId="2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0" applyBorder="0" applyAlignment="0"/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3" numFmtId="0" fillId="5" borderId="0" applyFont="1" applyNumberFormat="0" applyFill="1" applyBorder="0" applyAlignment="1">
      <alignment horizontal="center" vertical="center" textRotation="0" wrapText="true" shrinkToFit="false"/>
    </xf>
    <xf xfId="0" fontId="0" numFmtId="49" fillId="3" borderId="2" applyFont="0" applyNumberFormat="1" applyFill="1" applyBorder="1" applyAlignment="1" applyProtection="true">
      <alignment horizontal="center" vertical="center" textRotation="0" wrapText="true" shrinkToFit="false"/>
      <protection locked="false"/>
    </xf>
    <xf xfId="0" fontId="0" numFmtId="49" fillId="3" borderId="3" applyFont="0" applyNumberFormat="1" applyFill="1" applyBorder="1" applyAlignment="1" applyProtection="true">
      <alignment horizontal="left" vertical="center" textRotation="0" wrapText="true" shrinkToFit="false" indent="1"/>
      <protection locked="false"/>
    </xf>
    <xf xfId="0" fontId="4" numFmtId="0" fillId="6" borderId="4" applyFont="1" applyNumberFormat="0" applyFill="1" applyBorder="1" applyAlignment="1" applyProtection="true">
      <alignment horizontal="left" vertical="center" textRotation="0" wrapText="false" shrinkToFit="false" indent="1"/>
      <protection locked="false"/>
    </xf>
    <xf xfId="0" fontId="4" numFmtId="0" fillId="6" borderId="5" applyFont="1" applyNumberFormat="0" applyFill="1" applyBorder="1" applyAlignment="1">
      <alignment horizontal="left" vertical="center" textRotation="0" wrapText="true" shrinkToFit="false" indent="1"/>
    </xf>
    <xf xfId="0" fontId="4" numFmtId="0" fillId="6" borderId="4" applyFont="1" applyNumberFormat="0" applyFill="1" applyBorder="1" applyAlignment="1">
      <alignment horizontal="left" vertical="center" textRotation="0" wrapText="true" shrinkToFit="false" indent="1"/>
    </xf>
    <xf xfId="0" fontId="4" numFmtId="0" fillId="6" borderId="6" applyFont="1" applyNumberFormat="0" applyFill="1" applyBorder="1" applyAlignment="1">
      <alignment horizontal="left" vertical="center" textRotation="0" wrapText="true" shrinkToFit="false" indent="1"/>
    </xf>
    <xf xfId="0" fontId="4" numFmtId="0" fillId="6" borderId="6" applyFont="1" applyNumberFormat="0" applyFill="1" applyBorder="1" applyAlignment="1" applyProtection="true">
      <alignment horizontal="left" vertical="center" textRotation="0" wrapText="true" shrinkToFit="false" indent="1"/>
      <protection locked="false"/>
    </xf>
    <xf xfId="0" fontId="4" numFmtId="164" fillId="4" borderId="7" applyFont="1" applyNumberFormat="1" applyFill="1" applyBorder="1" applyAlignment="1">
      <alignment horizontal="center" vertical="center" textRotation="0" wrapText="false" shrinkToFit="false"/>
    </xf>
    <xf xfId="0" fontId="4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165" fillId="4" borderId="7" applyFont="1" applyNumberFormat="1" applyFill="1" applyBorder="1" applyAlignment="1">
      <alignment horizontal="center" vertical="center" textRotation="0" wrapText="false" shrinkToFit="false"/>
    </xf>
    <xf xfId="0" fontId="4" numFmtId="166" fillId="4" borderId="7" applyFont="1" applyNumberFormat="1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 indent="1"/>
    </xf>
    <xf xfId="0" fontId="0" numFmtId="167" fillId="2" borderId="0" applyFont="0" applyNumberFormat="1" applyFill="0" applyBorder="0" applyAlignment="1">
      <alignment vertical="center" textRotation="0" wrapText="true" shrinkToFit="true" indent="1"/>
    </xf>
    <xf xfId="0" fontId="5" numFmtId="0" fillId="3" borderId="8" applyFont="1" applyNumberFormat="0" applyFill="1" applyBorder="1" applyAlignment="1">
      <alignment horizontal="center" vertical="center" textRotation="0" wrapText="false" shrinkToFit="false"/>
    </xf>
    <xf xfId="0" fontId="5" numFmtId="0" fillId="3" borderId="9" applyFont="1" applyNumberFormat="0" applyFill="1" applyBorder="1" applyAlignment="1">
      <alignment horizontal="center" vertical="center" textRotation="0" wrapText="false" shrinkToFit="false"/>
    </xf>
    <xf xfId="0" fontId="5" numFmtId="0" fillId="3" borderId="10" applyFont="1" applyNumberFormat="0" applyFill="1" applyBorder="1" applyAlignment="1">
      <alignment horizontal="center" vertical="center" textRotation="0" wrapText="false" shrinkToFit="false"/>
    </xf>
    <xf xfId="0" fontId="5" numFmtId="0" fillId="3" borderId="11" applyFont="1" applyNumberFormat="0" applyFill="1" applyBorder="1" applyAlignment="1">
      <alignment horizontal="center" vertical="center" textRotation="0" wrapText="false" shrinkToFit="false"/>
    </xf>
    <xf xfId="0" fontId="5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3" borderId="13" applyFont="1" applyNumberFormat="0" applyFill="1" applyBorder="1" applyAlignment="1">
      <alignment horizontal="center" vertical="center" textRotation="0" wrapText="false" shrinkToFit="false"/>
    </xf>
    <xf xfId="0" fontId="5" numFmtId="0" fillId="3" borderId="14" applyFont="1" applyNumberFormat="0" applyFill="1" applyBorder="1" applyAlignment="1">
      <alignment horizontal="center" vertical="center" textRotation="0" wrapText="false" shrinkToFit="false"/>
    </xf>
    <xf xfId="0" fontId="5" numFmtId="0" fillId="3" borderId="15" applyFont="1" applyNumberFormat="0" applyFill="1" applyBorder="1" applyAlignment="1">
      <alignment horizontal="center" vertical="center" textRotation="0" wrapText="false" shrinkToFit="false"/>
    </xf>
    <xf xfId="0" fontId="5" numFmtId="0" fillId="3" borderId="16" applyFont="1" applyNumberFormat="0" applyFill="1" applyBorder="1" applyAlignment="1">
      <alignment horizontal="center" vertical="center" textRotation="0" wrapText="false" shrinkToFit="false"/>
    </xf>
    <xf xfId="0" fontId="5" numFmtId="0" fillId="3" borderId="17" applyFont="1" applyNumberFormat="0" applyFill="1" applyBorder="1" applyAlignment="1">
      <alignment horizontal="center" vertical="center" textRotation="0" wrapText="false" shrinkToFit="false"/>
    </xf>
    <xf xfId="0" fontId="5" numFmtId="0" fillId="3" borderId="18" applyFont="1" applyNumberFormat="0" applyFill="1" applyBorder="1" applyAlignment="1">
      <alignment horizontal="center" vertical="center" textRotation="0" wrapText="false" shrinkToFit="false"/>
    </xf>
    <xf xfId="0" fontId="0" numFmtId="49" fillId="2" borderId="0" applyFont="0" applyNumberFormat="1" applyFill="0" applyBorder="0" applyAlignment="0"/>
    <xf xfId="0" fontId="4" numFmtId="0" fillId="4" borderId="19" applyFont="1" applyNumberFormat="0" applyFill="1" applyBorder="1" applyAlignment="1">
      <alignment horizontal="center"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4" borderId="20" applyFont="1" applyNumberFormat="0" applyFill="1" applyBorder="1" applyAlignment="1">
      <alignment horizontal="center" vertical="center" textRotation="0" wrapText="false" shrinkToFit="false"/>
    </xf>
    <xf xfId="0" fontId="4" numFmtId="0" fillId="4" borderId="21" applyFont="1" applyNumberFormat="0" applyFill="1" applyBorder="1" applyAlignment="1">
      <alignment horizontal="center" vertical="center" textRotation="0" wrapText="false" shrinkToFit="false"/>
    </xf>
    <xf xfId="0" fontId="4" numFmtId="0" fillId="4" borderId="22" applyFont="1" applyNumberFormat="0" applyFill="1" applyBorder="1" applyAlignment="1">
      <alignment horizontal="center" vertical="center" textRotation="0" wrapText="false" shrinkToFit="false"/>
    </xf>
    <xf xfId="0" fontId="4" numFmtId="0" fillId="4" borderId="23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9" applyFont="1" applyNumberFormat="0" applyFill="1" applyBorder="1" applyAlignment="1">
      <alignment horizontal="center" vertical="center" textRotation="0" wrapText="false" shrinkToFit="false"/>
    </xf>
    <xf xfId="0" fontId="4" numFmtId="0" fillId="4" borderId="16" applyFont="1" applyNumberFormat="0" applyFill="1" applyBorder="1" applyAlignment="1">
      <alignment horizontal="center" vertical="center" textRotation="0" wrapText="false" shrinkToFit="false"/>
    </xf>
    <xf xfId="0" fontId="4" numFmtId="0" fillId="4" borderId="17" applyFont="1" applyNumberFormat="0" applyFill="1" applyBorder="1" applyAlignment="1">
      <alignment horizontal="center" vertical="center" textRotation="0" wrapText="false" shrinkToFit="false"/>
    </xf>
    <xf xfId="0" fontId="4" numFmtId="0" fillId="4" borderId="18" applyFont="1" applyNumberFormat="0" applyFill="1" applyBorder="1" applyAlignment="1">
      <alignment horizontal="center" vertical="center" textRotation="0" wrapText="false" shrinkToFit="false"/>
    </xf>
    <xf xfId="0" fontId="4" numFmtId="0" fillId="4" borderId="14" applyFont="1" applyNumberFormat="0" applyFill="1" applyBorder="1" applyAlignment="1">
      <alignment horizontal="center" vertical="center" textRotation="0" wrapText="false" shrinkToFit="false"/>
    </xf>
    <xf xfId="0" fontId="4" numFmtId="0" fillId="4" borderId="10" applyFont="1" applyNumberFormat="0" applyFill="1" applyBorder="1" applyAlignment="1">
      <alignment horizontal="center" vertical="center" textRotation="0" wrapText="false" shrinkToFit="false"/>
    </xf>
    <xf xfId="0" fontId="4" numFmtId="0" fillId="4" borderId="12" applyFont="1" applyNumberFormat="0" applyFill="1" applyBorder="1" applyAlignment="1">
      <alignment horizontal="center" vertical="center" textRotation="0" wrapText="false" shrinkToFit="false"/>
    </xf>
    <xf xfId="0" fontId="4" numFmtId="0" fillId="4" borderId="15" applyFont="1" applyNumberFormat="0" applyFill="1" applyBorder="1" applyAlignment="1">
      <alignment horizontal="center" vertical="center" textRotation="0" wrapText="false" shrinkToFit="false"/>
    </xf>
    <xf xfId="0" fontId="4" numFmtId="0" fillId="4" borderId="24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3"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numFmt numFmtId="164" formatCode="0.00%"/>
      <border/>
    </dxf>
    <dxf>
      <font>
        <b val="1"/>
        <color rgb="FF006100"/>
      </font>
      <fill>
        <patternFill patternType="solid">
          <fgColor rgb="ffc5efce"/>
          <bgColor rgb="ffc5efce"/>
        </patternFill>
      </fill>
      <border/>
    </dxf>
    <dxf>
      <font>
        <b val="1"/>
        <color rgb="ff9C0006"/>
      </font>
      <fill>
        <patternFill patternType="solid">
          <fgColor rgb="fff7c6ce"/>
          <bgColor rgb="fff7c6ce"/>
        </patternFill>
      </fill>
      <border/>
    </dxf>
    <dxf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color rgb="FF006100"/>
      </font>
      <fill>
        <patternFill patternType="solid">
          <fgColor rgb="ffc5efce"/>
          <bgColor rgb="ffc5efce"/>
        </patternFill>
      </fill>
      <border/>
    </dxf>
    <dxf>
      <font>
        <b val="0"/>
        <color rgb="ff404040"/>
      </font>
      <fill>
        <patternFill patternType="solid">
          <fgColor rgb="ffc5efce"/>
          <bgColor rgb="ffc5efce"/>
        </patternFill>
      </fill>
      <alignment horizontal="left" vertical="center"/>
      <border/>
    </dxf>
    <dxf>
      <font>
        <color rgb="ffc5efce"/>
      </font>
      <fill>
        <patternFill patternType="solid">
          <fgColor rgb="ffc5efce"/>
          <bgColor rgb="ffc5efce"/>
        </patternFill>
      </fill>
      <border/>
    </dxf>
    <dxf>
      <font>
        <color rgb="fff7c6ce"/>
      </font>
      <fill>
        <patternFill patternType="solid">
          <fgColor rgb="fff7c6ce"/>
          <bgColor rgb="fff7c6ce"/>
        </patternFill>
      </fill>
      <border/>
    </dxf>
    <dxf>
      <font>
        <b val="1"/>
        <color rgb="ff9C0006"/>
      </font>
      <fill>
        <patternFill patternType="solid">
          <fgColor rgb="fff7c6ce"/>
          <bgColor rgb="fff7c6ce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  <dxf>
      <font>
        <b val="1"/>
        <sz val="14"/>
        <color rgb="FFFFFFFF"/>
      </font>
      <fill>
        <patternFill patternType="solid">
          <fgColor rgb="FFFFFFFF"/>
          <bgColor rgb="FFFFFFFF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3c6fe99f6d1f2a4222baefda93b9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00" cy="952500"/>
    <xdr:pic>
      <xdr:nvPicPr>
        <xdr:cNvPr id="1" name="Sunny Path Associates, LLC_Logo" descr="Sunny Path Associates, LL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02"/>
  <sheetViews>
    <sheetView tabSelected="1" workbookViewId="0" showGridLines="true" showRowColHeaders="0">
      <selection activeCell="B14" sqref="B14:E14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702" max="702" width="9.10" hidden="true" style="0"/>
  </cols>
  <sheetData>
    <row r="2" spans="1:702">
      <c r="B2"/>
    </row>
    <row r="8" spans="1:702" customHeight="1" ht="32">
      <c r="B8" s="2" t="s">
        <v>1</v>
      </c>
    </row>
    <row r="10" spans="1:702" customHeight="1" ht="54">
      <c r="B10" s="3" t="s">
        <v>2</v>
      </c>
    </row>
    <row r="12" spans="1:702">
      <c r="B12" s="4" t="s">
        <v>3</v>
      </c>
    </row>
    <row r="14" spans="1:702" customHeight="1" ht="432">
      <c r="B14" s="5" t="s">
        <v>4</v>
      </c>
      <c r="C14" s="5"/>
      <c r="D14" s="5"/>
      <c r="E14" s="5"/>
    </row>
    <row r="702" spans="1:702">
      <c r="ZZ702" s="1" t="s">
        <v>0</v>
      </c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B8:E8"/>
    <mergeCell ref="B10:E10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4"/>
  <sheetViews>
    <sheetView tabSelected="0" workbookViewId="0" showGridLines="true" showRowColHeaders="0">
      <pane ySplit="10" topLeftCell="A11" activePane="bottomLeft" state="frozen"/>
      <selection pane="bottomLeft" activeCell="B11" sqref="B11:BF31"/>
    </sheetView>
  </sheetViews>
  <sheetFormatPr defaultRowHeight="14.4" outlineLevelRow="0" outlineLevelCol="0"/>
  <cols>
    <col min="2" max="2" width="20" customWidth="true" style="0"/>
    <col min="3" max="3" width="20" customWidth="true" style="0"/>
    <col min="4" max="4" width="9.10" hidden="true" style="0"/>
    <col min="5" max="5" width="20" customWidth="true" style="0"/>
    <col min="6" max="6" width="2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  <col min="18" max="18" width="1" customWidth="true" style="0"/>
    <col min="19" max="19" width="1" customWidth="true" style="0"/>
    <col min="20" max="20" width="1" customWidth="true" style="0"/>
    <col min="21" max="21" width="1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1" customWidth="true" style="0"/>
    <col min="27" max="27" width="1" customWidth="true" style="0"/>
    <col min="28" max="28" width="1" customWidth="true" style="0"/>
    <col min="29" max="29" width="1" customWidth="true" style="0"/>
    <col min="30" max="30" width="1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1" customWidth="true" style="0"/>
    <col min="36" max="36" width="1" customWidth="true" style="0"/>
    <col min="37" max="37" width="1" customWidth="true" style="0"/>
    <col min="38" max="38" width="1" customWidth="true" style="0"/>
    <col min="39" max="39" width="1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1" customWidth="true" style="0"/>
    <col min="45" max="45" width="1" customWidth="true" style="0"/>
    <col min="46" max="46" width="1" customWidth="true" style="0"/>
    <col min="47" max="47" width="1" customWidth="true" style="0"/>
    <col min="48" max="48" width="1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1" customWidth="true" style="0"/>
    <col min="54" max="54" width="1" customWidth="true" style="0"/>
    <col min="55" max="55" width="1" customWidth="true" style="0"/>
    <col min="56" max="56" width="1" customWidth="true" style="0"/>
    <col min="57" max="57" width="2" customWidth="true" style="0"/>
    <col min="58" max="58" width="20" customWidth="true" style="0"/>
  </cols>
  <sheetData>
    <row r="2" spans="1:58" hidden="true"/>
    <row r="3" spans="1:58" hidden="true"/>
    <row r="4" spans="1:58" hidden="true"/>
    <row r="5" spans="1:58" hidden="true"/>
    <row r="6" spans="1:58" hidden="true"/>
    <row r="7" spans="1:58" hidden="true"/>
    <row r="8" spans="1:58">
      <c r="B8" s="4" t="s">
        <v>6</v>
      </c>
    </row>
    <row r="10" spans="1:58" customHeight="1" ht="32">
      <c r="B10" s="9" t="s">
        <v>7</v>
      </c>
      <c r="C10" s="9" t="s">
        <v>8</v>
      </c>
      <c r="D10" s="9" t="s">
        <v>9</v>
      </c>
      <c r="E10" s="9" t="s">
        <v>10</v>
      </c>
      <c r="F10" s="9" t="s">
        <v>11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 t="s">
        <v>12</v>
      </c>
    </row>
    <row r="11" spans="1:58">
      <c r="B11" s="6">
        <v>1</v>
      </c>
      <c r="C11" s="7" t="str">
        <f>'1'!C108</f>
        <v>0</v>
      </c>
      <c r="D11" s="7"/>
      <c r="E11" s="7" t="str">
        <f>'1'!F108</f>
        <v>0</v>
      </c>
      <c r="F11" s="24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9"/>
      <c r="BF11" s="8" t="str">
        <f>IF(E11= 1, "Complete: no errors",IF(COUNTIF(INDIRECT("'"&amp;B11:B13&amp;"'!H11:H12"),"*"&amp;"response"&amp;"*"),"Errors present","No errors"))</f>
        <v>0</v>
      </c>
    </row>
    <row r="12" spans="1:58">
      <c r="B12" s="6"/>
      <c r="C12" s="7"/>
      <c r="D12" s="7"/>
      <c r="E12" s="7"/>
      <c r="F12" s="25"/>
      <c r="G12" s="32" t="str">
        <f>E11 &gt;= 0.02</f>
        <v>0</v>
      </c>
      <c r="H12" s="33" t="str">
        <f>E11 &gt;= 0.04</f>
        <v>0</v>
      </c>
      <c r="I12" s="33" t="str">
        <f>E11 &gt;= 0.06</f>
        <v>0</v>
      </c>
      <c r="J12" s="33" t="str">
        <f>E11 &gt;= 0.08</f>
        <v>0</v>
      </c>
      <c r="K12" s="33" t="str">
        <f>E11 &gt;= 0.1</f>
        <v>0</v>
      </c>
      <c r="L12" s="33" t="str">
        <f>E11 &gt;= 0.12</f>
        <v>0</v>
      </c>
      <c r="M12" s="33" t="str">
        <f>E11 &gt;= 0.14</f>
        <v>0</v>
      </c>
      <c r="N12" s="33" t="str">
        <f>E11 &gt;= 0.16</f>
        <v>0</v>
      </c>
      <c r="O12" s="33" t="str">
        <f>E11 &gt;= 0.18</f>
        <v>0</v>
      </c>
      <c r="P12" s="33" t="str">
        <f>E11 &gt;= 0.2</f>
        <v>0</v>
      </c>
      <c r="Q12" s="33" t="str">
        <f>E11 &gt;= 0.22</f>
        <v>0</v>
      </c>
      <c r="R12" s="33" t="str">
        <f>E11 &gt;= 0.24</f>
        <v>0</v>
      </c>
      <c r="S12" s="33" t="str">
        <f>E11 &gt;= 0.26</f>
        <v>0</v>
      </c>
      <c r="T12" s="33" t="str">
        <f>E11 &gt;= 0.28</f>
        <v>0</v>
      </c>
      <c r="U12" s="33" t="str">
        <f>E11 &gt;= 0.3</f>
        <v>0</v>
      </c>
      <c r="V12" s="33" t="str">
        <f>E11 &gt;= 0.32</f>
        <v>0</v>
      </c>
      <c r="W12" s="33" t="str">
        <f>E11 &gt;= 0.34</f>
        <v>0</v>
      </c>
      <c r="X12" s="33" t="str">
        <f>E11 &gt;= 0.36</f>
        <v>0</v>
      </c>
      <c r="Y12" s="33" t="str">
        <f>E11 &gt;= 0.38</f>
        <v>0</v>
      </c>
      <c r="Z12" s="33" t="str">
        <f>E11 &gt;= 0.4</f>
        <v>0</v>
      </c>
      <c r="AA12" s="33" t="str">
        <f>E11 &gt;= 0.42</f>
        <v>0</v>
      </c>
      <c r="AB12" s="33" t="str">
        <f>E11 &gt;= 0.44</f>
        <v>0</v>
      </c>
      <c r="AC12" s="33" t="str">
        <f>E11 &gt;= 0.46</f>
        <v>0</v>
      </c>
      <c r="AD12" s="33" t="str">
        <f>E11 &gt;= 0.48</f>
        <v>0</v>
      </c>
      <c r="AE12" s="33" t="str">
        <f>E11 &gt;= 0.5</f>
        <v>0</v>
      </c>
      <c r="AF12" s="33" t="str">
        <f>E11 &gt;= 0.52</f>
        <v>0</v>
      </c>
      <c r="AG12" s="33" t="str">
        <f>E11 &gt;= 0.54</f>
        <v>0</v>
      </c>
      <c r="AH12" s="33" t="str">
        <f>E11 &gt;= 0.56</f>
        <v>0</v>
      </c>
      <c r="AI12" s="33" t="str">
        <f>E11 &gt;= 0.58</f>
        <v>0</v>
      </c>
      <c r="AJ12" s="33" t="str">
        <f>E11 &gt;= 0.6</f>
        <v>0</v>
      </c>
      <c r="AK12" s="33" t="str">
        <f>E11 &gt;= 0.62</f>
        <v>0</v>
      </c>
      <c r="AL12" s="33" t="str">
        <f>E11 &gt;= 0.64</f>
        <v>0</v>
      </c>
      <c r="AM12" s="33" t="str">
        <f>E11 &gt;= 0.66</f>
        <v>0</v>
      </c>
      <c r="AN12" s="33" t="str">
        <f>E11 &gt;= 0.68</f>
        <v>0</v>
      </c>
      <c r="AO12" s="33" t="str">
        <f>E11 &gt;= 0.7</f>
        <v>0</v>
      </c>
      <c r="AP12" s="33" t="str">
        <f>E11 &gt;= 0.72</f>
        <v>0</v>
      </c>
      <c r="AQ12" s="33" t="str">
        <f>E11 &gt;= 0.74</f>
        <v>0</v>
      </c>
      <c r="AR12" s="33" t="str">
        <f>E11 &gt;= 0.76</f>
        <v>0</v>
      </c>
      <c r="AS12" s="33" t="str">
        <f>E11 &gt;= 0.78</f>
        <v>0</v>
      </c>
      <c r="AT12" s="33" t="str">
        <f>E11 &gt;= 0.8</f>
        <v>0</v>
      </c>
      <c r="AU12" s="33" t="str">
        <f>E11 &gt;= 0.82</f>
        <v>0</v>
      </c>
      <c r="AV12" s="33" t="str">
        <f>E11 &gt;= 0.84</f>
        <v>0</v>
      </c>
      <c r="AW12" s="33" t="str">
        <f>E11 &gt;= 0.86</f>
        <v>0</v>
      </c>
      <c r="AX12" s="33" t="str">
        <f>E11 &gt;= 0.88</f>
        <v>0</v>
      </c>
      <c r="AY12" s="33" t="str">
        <f>E11 &gt;= 0.9</f>
        <v>0</v>
      </c>
      <c r="AZ12" s="33" t="str">
        <f>E11 &gt;= 0.92</f>
        <v>0</v>
      </c>
      <c r="BA12" s="33" t="str">
        <f>E11 &gt;= 0.94</f>
        <v>0</v>
      </c>
      <c r="BB12" s="33" t="str">
        <f>E11 &gt;= 0.96</f>
        <v>0</v>
      </c>
      <c r="BC12" s="33" t="str">
        <f>E11 &gt;= 0.98</f>
        <v>0</v>
      </c>
      <c r="BD12" s="34" t="str">
        <f>E11 &gt;= 1</f>
        <v>0</v>
      </c>
      <c r="BE12" s="30"/>
      <c r="BF12" s="8"/>
    </row>
    <row r="13" spans="1:58">
      <c r="B13" s="6"/>
      <c r="C13" s="7"/>
      <c r="D13" s="7"/>
      <c r="E13" s="7"/>
      <c r="F13" s="26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31"/>
      <c r="BF13" s="8"/>
    </row>
    <row r="14" spans="1:58">
      <c r="B14" s="6">
        <v>2</v>
      </c>
      <c r="C14" s="7" t="str">
        <f>'2'!C49</f>
        <v>0</v>
      </c>
      <c r="D14" s="7"/>
      <c r="E14" s="7" t="str">
        <f>'2'!F49</f>
        <v>0</v>
      </c>
      <c r="F14" s="24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9"/>
      <c r="BF14" s="8" t="str">
        <f>IF(E14= 1, "Complete: no errors",IF(COUNTIF(INDIRECT("'"&amp;B14:B16&amp;"'!H11:H12"),"*"&amp;"response"&amp;"*"),"Errors present","No errors"))</f>
        <v>0</v>
      </c>
    </row>
    <row r="15" spans="1:58">
      <c r="B15" s="6"/>
      <c r="C15" s="7"/>
      <c r="D15" s="7"/>
      <c r="E15" s="7"/>
      <c r="F15" s="25"/>
      <c r="G15" s="32" t="str">
        <f>E14 &gt;= 0.02</f>
        <v>0</v>
      </c>
      <c r="H15" s="33" t="str">
        <f>E14 &gt;= 0.04</f>
        <v>0</v>
      </c>
      <c r="I15" s="33" t="str">
        <f>E14 &gt;= 0.06</f>
        <v>0</v>
      </c>
      <c r="J15" s="33" t="str">
        <f>E14 &gt;= 0.08</f>
        <v>0</v>
      </c>
      <c r="K15" s="33" t="str">
        <f>E14 &gt;= 0.1</f>
        <v>0</v>
      </c>
      <c r="L15" s="33" t="str">
        <f>E14 &gt;= 0.12</f>
        <v>0</v>
      </c>
      <c r="M15" s="33" t="str">
        <f>E14 &gt;= 0.14</f>
        <v>0</v>
      </c>
      <c r="N15" s="33" t="str">
        <f>E14 &gt;= 0.16</f>
        <v>0</v>
      </c>
      <c r="O15" s="33" t="str">
        <f>E14 &gt;= 0.18</f>
        <v>0</v>
      </c>
      <c r="P15" s="33" t="str">
        <f>E14 &gt;= 0.2</f>
        <v>0</v>
      </c>
      <c r="Q15" s="33" t="str">
        <f>E14 &gt;= 0.22</f>
        <v>0</v>
      </c>
      <c r="R15" s="33" t="str">
        <f>E14 &gt;= 0.24</f>
        <v>0</v>
      </c>
      <c r="S15" s="33" t="str">
        <f>E14 &gt;= 0.26</f>
        <v>0</v>
      </c>
      <c r="T15" s="33" t="str">
        <f>E14 &gt;= 0.28</f>
        <v>0</v>
      </c>
      <c r="U15" s="33" t="str">
        <f>E14 &gt;= 0.3</f>
        <v>0</v>
      </c>
      <c r="V15" s="33" t="str">
        <f>E14 &gt;= 0.32</f>
        <v>0</v>
      </c>
      <c r="W15" s="33" t="str">
        <f>E14 &gt;= 0.34</f>
        <v>0</v>
      </c>
      <c r="X15" s="33" t="str">
        <f>E14 &gt;= 0.36</f>
        <v>0</v>
      </c>
      <c r="Y15" s="33" t="str">
        <f>E14 &gt;= 0.38</f>
        <v>0</v>
      </c>
      <c r="Z15" s="33" t="str">
        <f>E14 &gt;= 0.4</f>
        <v>0</v>
      </c>
      <c r="AA15" s="33" t="str">
        <f>E14 &gt;= 0.42</f>
        <v>0</v>
      </c>
      <c r="AB15" s="33" t="str">
        <f>E14 &gt;= 0.44</f>
        <v>0</v>
      </c>
      <c r="AC15" s="33" t="str">
        <f>E14 &gt;= 0.46</f>
        <v>0</v>
      </c>
      <c r="AD15" s="33" t="str">
        <f>E14 &gt;= 0.48</f>
        <v>0</v>
      </c>
      <c r="AE15" s="33" t="str">
        <f>E14 &gt;= 0.5</f>
        <v>0</v>
      </c>
      <c r="AF15" s="33" t="str">
        <f>E14 &gt;= 0.52</f>
        <v>0</v>
      </c>
      <c r="AG15" s="33" t="str">
        <f>E14 &gt;= 0.54</f>
        <v>0</v>
      </c>
      <c r="AH15" s="33" t="str">
        <f>E14 &gt;= 0.56</f>
        <v>0</v>
      </c>
      <c r="AI15" s="33" t="str">
        <f>E14 &gt;= 0.58</f>
        <v>0</v>
      </c>
      <c r="AJ15" s="33" t="str">
        <f>E14 &gt;= 0.6</f>
        <v>0</v>
      </c>
      <c r="AK15" s="33" t="str">
        <f>E14 &gt;= 0.62</f>
        <v>0</v>
      </c>
      <c r="AL15" s="33" t="str">
        <f>E14 &gt;= 0.64</f>
        <v>0</v>
      </c>
      <c r="AM15" s="33" t="str">
        <f>E14 &gt;= 0.66</f>
        <v>0</v>
      </c>
      <c r="AN15" s="33" t="str">
        <f>E14 &gt;= 0.68</f>
        <v>0</v>
      </c>
      <c r="AO15" s="33" t="str">
        <f>E14 &gt;= 0.7</f>
        <v>0</v>
      </c>
      <c r="AP15" s="33" t="str">
        <f>E14 &gt;= 0.72</f>
        <v>0</v>
      </c>
      <c r="AQ15" s="33" t="str">
        <f>E14 &gt;= 0.74</f>
        <v>0</v>
      </c>
      <c r="AR15" s="33" t="str">
        <f>E14 &gt;= 0.76</f>
        <v>0</v>
      </c>
      <c r="AS15" s="33" t="str">
        <f>E14 &gt;= 0.78</f>
        <v>0</v>
      </c>
      <c r="AT15" s="33" t="str">
        <f>E14 &gt;= 0.8</f>
        <v>0</v>
      </c>
      <c r="AU15" s="33" t="str">
        <f>E14 &gt;= 0.82</f>
        <v>0</v>
      </c>
      <c r="AV15" s="33" t="str">
        <f>E14 &gt;= 0.84</f>
        <v>0</v>
      </c>
      <c r="AW15" s="33" t="str">
        <f>E14 &gt;= 0.86</f>
        <v>0</v>
      </c>
      <c r="AX15" s="33" t="str">
        <f>E14 &gt;= 0.88</f>
        <v>0</v>
      </c>
      <c r="AY15" s="33" t="str">
        <f>E14 &gt;= 0.9</f>
        <v>0</v>
      </c>
      <c r="AZ15" s="33" t="str">
        <f>E14 &gt;= 0.92</f>
        <v>0</v>
      </c>
      <c r="BA15" s="33" t="str">
        <f>E14 &gt;= 0.94</f>
        <v>0</v>
      </c>
      <c r="BB15" s="33" t="str">
        <f>E14 &gt;= 0.96</f>
        <v>0</v>
      </c>
      <c r="BC15" s="33" t="str">
        <f>E14 &gt;= 0.98</f>
        <v>0</v>
      </c>
      <c r="BD15" s="34" t="str">
        <f>E14 &gt;= 1</f>
        <v>0</v>
      </c>
      <c r="BE15" s="30"/>
      <c r="BF15" s="8"/>
    </row>
    <row r="16" spans="1:58">
      <c r="B16" s="6"/>
      <c r="C16" s="7"/>
      <c r="D16" s="7"/>
      <c r="E16" s="7"/>
      <c r="F16" s="26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31"/>
      <c r="BF16" s="8"/>
    </row>
    <row r="17" spans="1:58">
      <c r="B17" s="6">
        <v>3</v>
      </c>
      <c r="C17" s="7" t="str">
        <f>'3'!C37</f>
        <v>0</v>
      </c>
      <c r="D17" s="7"/>
      <c r="E17" s="7" t="str">
        <f>'3'!F37</f>
        <v>0</v>
      </c>
      <c r="F17" s="24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9"/>
      <c r="BF17" s="8" t="str">
        <f>IF(E17= 1, "Complete: no errors",IF(COUNTIF(INDIRECT("'"&amp;B17:B19&amp;"'!H11:H12"),"*"&amp;"response"&amp;"*"),"Errors present","No errors"))</f>
        <v>0</v>
      </c>
    </row>
    <row r="18" spans="1:58">
      <c r="B18" s="6"/>
      <c r="C18" s="7"/>
      <c r="D18" s="7"/>
      <c r="E18" s="7"/>
      <c r="F18" s="25"/>
      <c r="G18" s="32" t="str">
        <f>E17 &gt;= 0.02</f>
        <v>0</v>
      </c>
      <c r="H18" s="33" t="str">
        <f>E17 &gt;= 0.04</f>
        <v>0</v>
      </c>
      <c r="I18" s="33" t="str">
        <f>E17 &gt;= 0.06</f>
        <v>0</v>
      </c>
      <c r="J18" s="33" t="str">
        <f>E17 &gt;= 0.08</f>
        <v>0</v>
      </c>
      <c r="K18" s="33" t="str">
        <f>E17 &gt;= 0.1</f>
        <v>0</v>
      </c>
      <c r="L18" s="33" t="str">
        <f>E17 &gt;= 0.12</f>
        <v>0</v>
      </c>
      <c r="M18" s="33" t="str">
        <f>E17 &gt;= 0.14</f>
        <v>0</v>
      </c>
      <c r="N18" s="33" t="str">
        <f>E17 &gt;= 0.16</f>
        <v>0</v>
      </c>
      <c r="O18" s="33" t="str">
        <f>E17 &gt;= 0.18</f>
        <v>0</v>
      </c>
      <c r="P18" s="33" t="str">
        <f>E17 &gt;= 0.2</f>
        <v>0</v>
      </c>
      <c r="Q18" s="33" t="str">
        <f>E17 &gt;= 0.22</f>
        <v>0</v>
      </c>
      <c r="R18" s="33" t="str">
        <f>E17 &gt;= 0.24</f>
        <v>0</v>
      </c>
      <c r="S18" s="33" t="str">
        <f>E17 &gt;= 0.26</f>
        <v>0</v>
      </c>
      <c r="T18" s="33" t="str">
        <f>E17 &gt;= 0.28</f>
        <v>0</v>
      </c>
      <c r="U18" s="33" t="str">
        <f>E17 &gt;= 0.3</f>
        <v>0</v>
      </c>
      <c r="V18" s="33" t="str">
        <f>E17 &gt;= 0.32</f>
        <v>0</v>
      </c>
      <c r="W18" s="33" t="str">
        <f>E17 &gt;= 0.34</f>
        <v>0</v>
      </c>
      <c r="X18" s="33" t="str">
        <f>E17 &gt;= 0.36</f>
        <v>0</v>
      </c>
      <c r="Y18" s="33" t="str">
        <f>E17 &gt;= 0.38</f>
        <v>0</v>
      </c>
      <c r="Z18" s="33" t="str">
        <f>E17 &gt;= 0.4</f>
        <v>0</v>
      </c>
      <c r="AA18" s="33" t="str">
        <f>E17 &gt;= 0.42</f>
        <v>0</v>
      </c>
      <c r="AB18" s="33" t="str">
        <f>E17 &gt;= 0.44</f>
        <v>0</v>
      </c>
      <c r="AC18" s="33" t="str">
        <f>E17 &gt;= 0.46</f>
        <v>0</v>
      </c>
      <c r="AD18" s="33" t="str">
        <f>E17 &gt;= 0.48</f>
        <v>0</v>
      </c>
      <c r="AE18" s="33" t="str">
        <f>E17 &gt;= 0.5</f>
        <v>0</v>
      </c>
      <c r="AF18" s="33" t="str">
        <f>E17 &gt;= 0.52</f>
        <v>0</v>
      </c>
      <c r="AG18" s="33" t="str">
        <f>E17 &gt;= 0.54</f>
        <v>0</v>
      </c>
      <c r="AH18" s="33" t="str">
        <f>E17 &gt;= 0.56</f>
        <v>0</v>
      </c>
      <c r="AI18" s="33" t="str">
        <f>E17 &gt;= 0.58</f>
        <v>0</v>
      </c>
      <c r="AJ18" s="33" t="str">
        <f>E17 &gt;= 0.6</f>
        <v>0</v>
      </c>
      <c r="AK18" s="33" t="str">
        <f>E17 &gt;= 0.62</f>
        <v>0</v>
      </c>
      <c r="AL18" s="33" t="str">
        <f>E17 &gt;= 0.64</f>
        <v>0</v>
      </c>
      <c r="AM18" s="33" t="str">
        <f>E17 &gt;= 0.66</f>
        <v>0</v>
      </c>
      <c r="AN18" s="33" t="str">
        <f>E17 &gt;= 0.68</f>
        <v>0</v>
      </c>
      <c r="AO18" s="33" t="str">
        <f>E17 &gt;= 0.7</f>
        <v>0</v>
      </c>
      <c r="AP18" s="33" t="str">
        <f>E17 &gt;= 0.72</f>
        <v>0</v>
      </c>
      <c r="AQ18" s="33" t="str">
        <f>E17 &gt;= 0.74</f>
        <v>0</v>
      </c>
      <c r="AR18" s="33" t="str">
        <f>E17 &gt;= 0.76</f>
        <v>0</v>
      </c>
      <c r="AS18" s="33" t="str">
        <f>E17 &gt;= 0.78</f>
        <v>0</v>
      </c>
      <c r="AT18" s="33" t="str">
        <f>E17 &gt;= 0.8</f>
        <v>0</v>
      </c>
      <c r="AU18" s="33" t="str">
        <f>E17 &gt;= 0.82</f>
        <v>0</v>
      </c>
      <c r="AV18" s="33" t="str">
        <f>E17 &gt;= 0.84</f>
        <v>0</v>
      </c>
      <c r="AW18" s="33" t="str">
        <f>E17 &gt;= 0.86</f>
        <v>0</v>
      </c>
      <c r="AX18" s="33" t="str">
        <f>E17 &gt;= 0.88</f>
        <v>0</v>
      </c>
      <c r="AY18" s="33" t="str">
        <f>E17 &gt;= 0.9</f>
        <v>0</v>
      </c>
      <c r="AZ18" s="33" t="str">
        <f>E17 &gt;= 0.92</f>
        <v>0</v>
      </c>
      <c r="BA18" s="33" t="str">
        <f>E17 &gt;= 0.94</f>
        <v>0</v>
      </c>
      <c r="BB18" s="33" t="str">
        <f>E17 &gt;= 0.96</f>
        <v>0</v>
      </c>
      <c r="BC18" s="33" t="str">
        <f>E17 &gt;= 0.98</f>
        <v>0</v>
      </c>
      <c r="BD18" s="34" t="str">
        <f>E17 &gt;= 1</f>
        <v>0</v>
      </c>
      <c r="BE18" s="30"/>
      <c r="BF18" s="8"/>
    </row>
    <row r="19" spans="1:58">
      <c r="B19" s="6"/>
      <c r="C19" s="7"/>
      <c r="D19" s="7"/>
      <c r="E19" s="7"/>
      <c r="F19" s="26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31"/>
      <c r="BF19" s="8"/>
    </row>
    <row r="20" spans="1:58">
      <c r="B20" s="6">
        <v>4</v>
      </c>
      <c r="C20" s="7" t="str">
        <f>'4'!C20</f>
        <v>0</v>
      </c>
      <c r="D20" s="7"/>
      <c r="E20" s="7" t="str">
        <f>'4'!F20</f>
        <v>0</v>
      </c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9"/>
      <c r="BF20" s="8" t="str">
        <f>IF(E20= 1, "Complete: no errors",IF(COUNTIF(INDIRECT("'"&amp;B20:B22&amp;"'!H11:H12"),"*"&amp;"response"&amp;"*"),"Errors present","No errors"))</f>
        <v>0</v>
      </c>
    </row>
    <row r="21" spans="1:58">
      <c r="B21" s="6"/>
      <c r="C21" s="7"/>
      <c r="D21" s="7"/>
      <c r="E21" s="7"/>
      <c r="F21" s="25"/>
      <c r="G21" s="32" t="str">
        <f>E20 &gt;= 0.02</f>
        <v>0</v>
      </c>
      <c r="H21" s="33" t="str">
        <f>E20 &gt;= 0.04</f>
        <v>0</v>
      </c>
      <c r="I21" s="33" t="str">
        <f>E20 &gt;= 0.06</f>
        <v>0</v>
      </c>
      <c r="J21" s="33" t="str">
        <f>E20 &gt;= 0.08</f>
        <v>0</v>
      </c>
      <c r="K21" s="33" t="str">
        <f>E20 &gt;= 0.1</f>
        <v>0</v>
      </c>
      <c r="L21" s="33" t="str">
        <f>E20 &gt;= 0.12</f>
        <v>0</v>
      </c>
      <c r="M21" s="33" t="str">
        <f>E20 &gt;= 0.14</f>
        <v>0</v>
      </c>
      <c r="N21" s="33" t="str">
        <f>E20 &gt;= 0.16</f>
        <v>0</v>
      </c>
      <c r="O21" s="33" t="str">
        <f>E20 &gt;= 0.18</f>
        <v>0</v>
      </c>
      <c r="P21" s="33" t="str">
        <f>E20 &gt;= 0.2</f>
        <v>0</v>
      </c>
      <c r="Q21" s="33" t="str">
        <f>E20 &gt;= 0.22</f>
        <v>0</v>
      </c>
      <c r="R21" s="33" t="str">
        <f>E20 &gt;= 0.24</f>
        <v>0</v>
      </c>
      <c r="S21" s="33" t="str">
        <f>E20 &gt;= 0.26</f>
        <v>0</v>
      </c>
      <c r="T21" s="33" t="str">
        <f>E20 &gt;= 0.28</f>
        <v>0</v>
      </c>
      <c r="U21" s="33" t="str">
        <f>E20 &gt;= 0.3</f>
        <v>0</v>
      </c>
      <c r="V21" s="33" t="str">
        <f>E20 &gt;= 0.32</f>
        <v>0</v>
      </c>
      <c r="W21" s="33" t="str">
        <f>E20 &gt;= 0.34</f>
        <v>0</v>
      </c>
      <c r="X21" s="33" t="str">
        <f>E20 &gt;= 0.36</f>
        <v>0</v>
      </c>
      <c r="Y21" s="33" t="str">
        <f>E20 &gt;= 0.38</f>
        <v>0</v>
      </c>
      <c r="Z21" s="33" t="str">
        <f>E20 &gt;= 0.4</f>
        <v>0</v>
      </c>
      <c r="AA21" s="33" t="str">
        <f>E20 &gt;= 0.42</f>
        <v>0</v>
      </c>
      <c r="AB21" s="33" t="str">
        <f>E20 &gt;= 0.44</f>
        <v>0</v>
      </c>
      <c r="AC21" s="33" t="str">
        <f>E20 &gt;= 0.46</f>
        <v>0</v>
      </c>
      <c r="AD21" s="33" t="str">
        <f>E20 &gt;= 0.48</f>
        <v>0</v>
      </c>
      <c r="AE21" s="33" t="str">
        <f>E20 &gt;= 0.5</f>
        <v>0</v>
      </c>
      <c r="AF21" s="33" t="str">
        <f>E20 &gt;= 0.52</f>
        <v>0</v>
      </c>
      <c r="AG21" s="33" t="str">
        <f>E20 &gt;= 0.54</f>
        <v>0</v>
      </c>
      <c r="AH21" s="33" t="str">
        <f>E20 &gt;= 0.56</f>
        <v>0</v>
      </c>
      <c r="AI21" s="33" t="str">
        <f>E20 &gt;= 0.58</f>
        <v>0</v>
      </c>
      <c r="AJ21" s="33" t="str">
        <f>E20 &gt;= 0.6</f>
        <v>0</v>
      </c>
      <c r="AK21" s="33" t="str">
        <f>E20 &gt;= 0.62</f>
        <v>0</v>
      </c>
      <c r="AL21" s="33" t="str">
        <f>E20 &gt;= 0.64</f>
        <v>0</v>
      </c>
      <c r="AM21" s="33" t="str">
        <f>E20 &gt;= 0.66</f>
        <v>0</v>
      </c>
      <c r="AN21" s="33" t="str">
        <f>E20 &gt;= 0.68</f>
        <v>0</v>
      </c>
      <c r="AO21" s="33" t="str">
        <f>E20 &gt;= 0.7</f>
        <v>0</v>
      </c>
      <c r="AP21" s="33" t="str">
        <f>E20 &gt;= 0.72</f>
        <v>0</v>
      </c>
      <c r="AQ21" s="33" t="str">
        <f>E20 &gt;= 0.74</f>
        <v>0</v>
      </c>
      <c r="AR21" s="33" t="str">
        <f>E20 &gt;= 0.76</f>
        <v>0</v>
      </c>
      <c r="AS21" s="33" t="str">
        <f>E20 &gt;= 0.78</f>
        <v>0</v>
      </c>
      <c r="AT21" s="33" t="str">
        <f>E20 &gt;= 0.8</f>
        <v>0</v>
      </c>
      <c r="AU21" s="33" t="str">
        <f>E20 &gt;= 0.82</f>
        <v>0</v>
      </c>
      <c r="AV21" s="33" t="str">
        <f>E20 &gt;= 0.84</f>
        <v>0</v>
      </c>
      <c r="AW21" s="33" t="str">
        <f>E20 &gt;= 0.86</f>
        <v>0</v>
      </c>
      <c r="AX21" s="33" t="str">
        <f>E20 &gt;= 0.88</f>
        <v>0</v>
      </c>
      <c r="AY21" s="33" t="str">
        <f>E20 &gt;= 0.9</f>
        <v>0</v>
      </c>
      <c r="AZ21" s="33" t="str">
        <f>E20 &gt;= 0.92</f>
        <v>0</v>
      </c>
      <c r="BA21" s="33" t="str">
        <f>E20 &gt;= 0.94</f>
        <v>0</v>
      </c>
      <c r="BB21" s="33" t="str">
        <f>E20 &gt;= 0.96</f>
        <v>0</v>
      </c>
      <c r="BC21" s="33" t="str">
        <f>E20 &gt;= 0.98</f>
        <v>0</v>
      </c>
      <c r="BD21" s="34" t="str">
        <f>E20 &gt;= 1</f>
        <v>0</v>
      </c>
      <c r="BE21" s="30"/>
      <c r="BF21" s="8"/>
    </row>
    <row r="22" spans="1:58">
      <c r="B22" s="6"/>
      <c r="C22" s="7"/>
      <c r="D22" s="7"/>
      <c r="E22" s="7"/>
      <c r="F22" s="26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31"/>
      <c r="BF22" s="8"/>
    </row>
    <row r="23" spans="1:58">
      <c r="B23" s="6">
        <v>5</v>
      </c>
      <c r="C23" s="7" t="str">
        <f>'5'!C15</f>
        <v>0</v>
      </c>
      <c r="D23" s="7"/>
      <c r="E23" s="7" t="str">
        <f>'5'!F15</f>
        <v>0</v>
      </c>
      <c r="F23" s="24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9"/>
      <c r="BF23" s="8" t="str">
        <f>IF(E23= 1, "Complete: no errors",IF(COUNTIF(INDIRECT("'"&amp;B23:B25&amp;"'!H11:H12"),"*"&amp;"response"&amp;"*"),"Errors present","No errors"))</f>
        <v>0</v>
      </c>
    </row>
    <row r="24" spans="1:58">
      <c r="B24" s="6"/>
      <c r="C24" s="7"/>
      <c r="D24" s="7"/>
      <c r="E24" s="7"/>
      <c r="F24" s="25"/>
      <c r="G24" s="32" t="str">
        <f>E23 &gt;= 0.02</f>
        <v>0</v>
      </c>
      <c r="H24" s="33" t="str">
        <f>E23 &gt;= 0.04</f>
        <v>0</v>
      </c>
      <c r="I24" s="33" t="str">
        <f>E23 &gt;= 0.06</f>
        <v>0</v>
      </c>
      <c r="J24" s="33" t="str">
        <f>E23 &gt;= 0.08</f>
        <v>0</v>
      </c>
      <c r="K24" s="33" t="str">
        <f>E23 &gt;= 0.1</f>
        <v>0</v>
      </c>
      <c r="L24" s="33" t="str">
        <f>E23 &gt;= 0.12</f>
        <v>0</v>
      </c>
      <c r="M24" s="33" t="str">
        <f>E23 &gt;= 0.14</f>
        <v>0</v>
      </c>
      <c r="N24" s="33" t="str">
        <f>E23 &gt;= 0.16</f>
        <v>0</v>
      </c>
      <c r="O24" s="33" t="str">
        <f>E23 &gt;= 0.18</f>
        <v>0</v>
      </c>
      <c r="P24" s="33" t="str">
        <f>E23 &gt;= 0.2</f>
        <v>0</v>
      </c>
      <c r="Q24" s="33" t="str">
        <f>E23 &gt;= 0.22</f>
        <v>0</v>
      </c>
      <c r="R24" s="33" t="str">
        <f>E23 &gt;= 0.24</f>
        <v>0</v>
      </c>
      <c r="S24" s="33" t="str">
        <f>E23 &gt;= 0.26</f>
        <v>0</v>
      </c>
      <c r="T24" s="33" t="str">
        <f>E23 &gt;= 0.28</f>
        <v>0</v>
      </c>
      <c r="U24" s="33" t="str">
        <f>E23 &gt;= 0.3</f>
        <v>0</v>
      </c>
      <c r="V24" s="33" t="str">
        <f>E23 &gt;= 0.32</f>
        <v>0</v>
      </c>
      <c r="W24" s="33" t="str">
        <f>E23 &gt;= 0.34</f>
        <v>0</v>
      </c>
      <c r="X24" s="33" t="str">
        <f>E23 &gt;= 0.36</f>
        <v>0</v>
      </c>
      <c r="Y24" s="33" t="str">
        <f>E23 &gt;= 0.38</f>
        <v>0</v>
      </c>
      <c r="Z24" s="33" t="str">
        <f>E23 &gt;= 0.4</f>
        <v>0</v>
      </c>
      <c r="AA24" s="33" t="str">
        <f>E23 &gt;= 0.42</f>
        <v>0</v>
      </c>
      <c r="AB24" s="33" t="str">
        <f>E23 &gt;= 0.44</f>
        <v>0</v>
      </c>
      <c r="AC24" s="33" t="str">
        <f>E23 &gt;= 0.46</f>
        <v>0</v>
      </c>
      <c r="AD24" s="33" t="str">
        <f>E23 &gt;= 0.48</f>
        <v>0</v>
      </c>
      <c r="AE24" s="33" t="str">
        <f>E23 &gt;= 0.5</f>
        <v>0</v>
      </c>
      <c r="AF24" s="33" t="str">
        <f>E23 &gt;= 0.52</f>
        <v>0</v>
      </c>
      <c r="AG24" s="33" t="str">
        <f>E23 &gt;= 0.54</f>
        <v>0</v>
      </c>
      <c r="AH24" s="33" t="str">
        <f>E23 &gt;= 0.56</f>
        <v>0</v>
      </c>
      <c r="AI24" s="33" t="str">
        <f>E23 &gt;= 0.58</f>
        <v>0</v>
      </c>
      <c r="AJ24" s="33" t="str">
        <f>E23 &gt;= 0.6</f>
        <v>0</v>
      </c>
      <c r="AK24" s="33" t="str">
        <f>E23 &gt;= 0.62</f>
        <v>0</v>
      </c>
      <c r="AL24" s="33" t="str">
        <f>E23 &gt;= 0.64</f>
        <v>0</v>
      </c>
      <c r="AM24" s="33" t="str">
        <f>E23 &gt;= 0.66</f>
        <v>0</v>
      </c>
      <c r="AN24" s="33" t="str">
        <f>E23 &gt;= 0.68</f>
        <v>0</v>
      </c>
      <c r="AO24" s="33" t="str">
        <f>E23 &gt;= 0.7</f>
        <v>0</v>
      </c>
      <c r="AP24" s="33" t="str">
        <f>E23 &gt;= 0.72</f>
        <v>0</v>
      </c>
      <c r="AQ24" s="33" t="str">
        <f>E23 &gt;= 0.74</f>
        <v>0</v>
      </c>
      <c r="AR24" s="33" t="str">
        <f>E23 &gt;= 0.76</f>
        <v>0</v>
      </c>
      <c r="AS24" s="33" t="str">
        <f>E23 &gt;= 0.78</f>
        <v>0</v>
      </c>
      <c r="AT24" s="33" t="str">
        <f>E23 &gt;= 0.8</f>
        <v>0</v>
      </c>
      <c r="AU24" s="33" t="str">
        <f>E23 &gt;= 0.82</f>
        <v>0</v>
      </c>
      <c r="AV24" s="33" t="str">
        <f>E23 &gt;= 0.84</f>
        <v>0</v>
      </c>
      <c r="AW24" s="33" t="str">
        <f>E23 &gt;= 0.86</f>
        <v>0</v>
      </c>
      <c r="AX24" s="33" t="str">
        <f>E23 &gt;= 0.88</f>
        <v>0</v>
      </c>
      <c r="AY24" s="33" t="str">
        <f>E23 &gt;= 0.9</f>
        <v>0</v>
      </c>
      <c r="AZ24" s="33" t="str">
        <f>E23 &gt;= 0.92</f>
        <v>0</v>
      </c>
      <c r="BA24" s="33" t="str">
        <f>E23 &gt;= 0.94</f>
        <v>0</v>
      </c>
      <c r="BB24" s="33" t="str">
        <f>E23 &gt;= 0.96</f>
        <v>0</v>
      </c>
      <c r="BC24" s="33" t="str">
        <f>E23 &gt;= 0.98</f>
        <v>0</v>
      </c>
      <c r="BD24" s="34" t="str">
        <f>E23 &gt;= 1</f>
        <v>0</v>
      </c>
      <c r="BE24" s="30"/>
      <c r="BF24" s="8"/>
    </row>
    <row r="25" spans="1:58">
      <c r="B25" s="6"/>
      <c r="C25" s="7"/>
      <c r="D25" s="7"/>
      <c r="E25" s="7"/>
      <c r="F25" s="26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31"/>
      <c r="BF25" s="8"/>
    </row>
    <row r="26" spans="1:58">
      <c r="B26" s="6">
        <v>6</v>
      </c>
      <c r="C26" s="7" t="str">
        <f>'6'!C15</f>
        <v>0</v>
      </c>
      <c r="D26" s="7"/>
      <c r="E26" s="7" t="str">
        <f>'6'!F15</f>
        <v>0</v>
      </c>
      <c r="F26" s="24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9"/>
      <c r="BF26" s="8" t="str">
        <f>IF(E26= 1, "Complete: no errors",IF(COUNTIF(INDIRECT("'"&amp;B26:B28&amp;"'!H11:H12"),"*"&amp;"response"&amp;"*"),"Errors present","No errors"))</f>
        <v>0</v>
      </c>
    </row>
    <row r="27" spans="1:58">
      <c r="B27" s="6"/>
      <c r="C27" s="7"/>
      <c r="D27" s="7"/>
      <c r="E27" s="7"/>
      <c r="F27" s="25"/>
      <c r="G27" s="32" t="str">
        <f>E26 &gt;= 0.02</f>
        <v>0</v>
      </c>
      <c r="H27" s="33" t="str">
        <f>E26 &gt;= 0.04</f>
        <v>0</v>
      </c>
      <c r="I27" s="33" t="str">
        <f>E26 &gt;= 0.06</f>
        <v>0</v>
      </c>
      <c r="J27" s="33" t="str">
        <f>E26 &gt;= 0.08</f>
        <v>0</v>
      </c>
      <c r="K27" s="33" t="str">
        <f>E26 &gt;= 0.1</f>
        <v>0</v>
      </c>
      <c r="L27" s="33" t="str">
        <f>E26 &gt;= 0.12</f>
        <v>0</v>
      </c>
      <c r="M27" s="33" t="str">
        <f>E26 &gt;= 0.14</f>
        <v>0</v>
      </c>
      <c r="N27" s="33" t="str">
        <f>E26 &gt;= 0.16</f>
        <v>0</v>
      </c>
      <c r="O27" s="33" t="str">
        <f>E26 &gt;= 0.18</f>
        <v>0</v>
      </c>
      <c r="P27" s="33" t="str">
        <f>E26 &gt;= 0.2</f>
        <v>0</v>
      </c>
      <c r="Q27" s="33" t="str">
        <f>E26 &gt;= 0.22</f>
        <v>0</v>
      </c>
      <c r="R27" s="33" t="str">
        <f>E26 &gt;= 0.24</f>
        <v>0</v>
      </c>
      <c r="S27" s="33" t="str">
        <f>E26 &gt;= 0.26</f>
        <v>0</v>
      </c>
      <c r="T27" s="33" t="str">
        <f>E26 &gt;= 0.28</f>
        <v>0</v>
      </c>
      <c r="U27" s="33" t="str">
        <f>E26 &gt;= 0.3</f>
        <v>0</v>
      </c>
      <c r="V27" s="33" t="str">
        <f>E26 &gt;= 0.32</f>
        <v>0</v>
      </c>
      <c r="W27" s="33" t="str">
        <f>E26 &gt;= 0.34</f>
        <v>0</v>
      </c>
      <c r="X27" s="33" t="str">
        <f>E26 &gt;= 0.36</f>
        <v>0</v>
      </c>
      <c r="Y27" s="33" t="str">
        <f>E26 &gt;= 0.38</f>
        <v>0</v>
      </c>
      <c r="Z27" s="33" t="str">
        <f>E26 &gt;= 0.4</f>
        <v>0</v>
      </c>
      <c r="AA27" s="33" t="str">
        <f>E26 &gt;= 0.42</f>
        <v>0</v>
      </c>
      <c r="AB27" s="33" t="str">
        <f>E26 &gt;= 0.44</f>
        <v>0</v>
      </c>
      <c r="AC27" s="33" t="str">
        <f>E26 &gt;= 0.46</f>
        <v>0</v>
      </c>
      <c r="AD27" s="33" t="str">
        <f>E26 &gt;= 0.48</f>
        <v>0</v>
      </c>
      <c r="AE27" s="33" t="str">
        <f>E26 &gt;= 0.5</f>
        <v>0</v>
      </c>
      <c r="AF27" s="33" t="str">
        <f>E26 &gt;= 0.52</f>
        <v>0</v>
      </c>
      <c r="AG27" s="33" t="str">
        <f>E26 &gt;= 0.54</f>
        <v>0</v>
      </c>
      <c r="AH27" s="33" t="str">
        <f>E26 &gt;= 0.56</f>
        <v>0</v>
      </c>
      <c r="AI27" s="33" t="str">
        <f>E26 &gt;= 0.58</f>
        <v>0</v>
      </c>
      <c r="AJ27" s="33" t="str">
        <f>E26 &gt;= 0.6</f>
        <v>0</v>
      </c>
      <c r="AK27" s="33" t="str">
        <f>E26 &gt;= 0.62</f>
        <v>0</v>
      </c>
      <c r="AL27" s="33" t="str">
        <f>E26 &gt;= 0.64</f>
        <v>0</v>
      </c>
      <c r="AM27" s="33" t="str">
        <f>E26 &gt;= 0.66</f>
        <v>0</v>
      </c>
      <c r="AN27" s="33" t="str">
        <f>E26 &gt;= 0.68</f>
        <v>0</v>
      </c>
      <c r="AO27" s="33" t="str">
        <f>E26 &gt;= 0.7</f>
        <v>0</v>
      </c>
      <c r="AP27" s="33" t="str">
        <f>E26 &gt;= 0.72</f>
        <v>0</v>
      </c>
      <c r="AQ27" s="33" t="str">
        <f>E26 &gt;= 0.74</f>
        <v>0</v>
      </c>
      <c r="AR27" s="33" t="str">
        <f>E26 &gt;= 0.76</f>
        <v>0</v>
      </c>
      <c r="AS27" s="33" t="str">
        <f>E26 &gt;= 0.78</f>
        <v>0</v>
      </c>
      <c r="AT27" s="33" t="str">
        <f>E26 &gt;= 0.8</f>
        <v>0</v>
      </c>
      <c r="AU27" s="33" t="str">
        <f>E26 &gt;= 0.82</f>
        <v>0</v>
      </c>
      <c r="AV27" s="33" t="str">
        <f>E26 &gt;= 0.84</f>
        <v>0</v>
      </c>
      <c r="AW27" s="33" t="str">
        <f>E26 &gt;= 0.86</f>
        <v>0</v>
      </c>
      <c r="AX27" s="33" t="str">
        <f>E26 &gt;= 0.88</f>
        <v>0</v>
      </c>
      <c r="AY27" s="33" t="str">
        <f>E26 &gt;= 0.9</f>
        <v>0</v>
      </c>
      <c r="AZ27" s="33" t="str">
        <f>E26 &gt;= 0.92</f>
        <v>0</v>
      </c>
      <c r="BA27" s="33" t="str">
        <f>E26 &gt;= 0.94</f>
        <v>0</v>
      </c>
      <c r="BB27" s="33" t="str">
        <f>E26 &gt;= 0.96</f>
        <v>0</v>
      </c>
      <c r="BC27" s="33" t="str">
        <f>E26 &gt;= 0.98</f>
        <v>0</v>
      </c>
      <c r="BD27" s="34" t="str">
        <f>E26 &gt;= 1</f>
        <v>0</v>
      </c>
      <c r="BE27" s="30"/>
      <c r="BF27" s="8"/>
    </row>
    <row r="28" spans="1:58">
      <c r="B28" s="6"/>
      <c r="C28" s="7"/>
      <c r="D28" s="7"/>
      <c r="E28" s="7"/>
      <c r="F28" s="26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31"/>
      <c r="BF28" s="8"/>
    </row>
    <row r="29" spans="1:58">
      <c r="B29" s="6">
        <v>7</v>
      </c>
      <c r="C29" s="7" t="str">
        <f>'7'!C20</f>
        <v>0</v>
      </c>
      <c r="D29" s="7"/>
      <c r="E29" s="7" t="str">
        <f>'7'!F20</f>
        <v>0</v>
      </c>
      <c r="F29" s="24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9"/>
      <c r="BF29" s="8" t="str">
        <f>IF(E29= 1, "Complete: no errors",IF(COUNTIF(INDIRECT("'"&amp;B29:B31&amp;"'!H11:H12"),"*"&amp;"response"&amp;"*"),"Errors present","No errors"))</f>
        <v>0</v>
      </c>
    </row>
    <row r="30" spans="1:58">
      <c r="B30" s="6"/>
      <c r="C30" s="7"/>
      <c r="D30" s="7"/>
      <c r="E30" s="7"/>
      <c r="F30" s="25"/>
      <c r="G30" s="32" t="str">
        <f>E29 &gt;= 0.02</f>
        <v>0</v>
      </c>
      <c r="H30" s="33" t="str">
        <f>E29 &gt;= 0.04</f>
        <v>0</v>
      </c>
      <c r="I30" s="33" t="str">
        <f>E29 &gt;= 0.06</f>
        <v>0</v>
      </c>
      <c r="J30" s="33" t="str">
        <f>E29 &gt;= 0.08</f>
        <v>0</v>
      </c>
      <c r="K30" s="33" t="str">
        <f>E29 &gt;= 0.1</f>
        <v>0</v>
      </c>
      <c r="L30" s="33" t="str">
        <f>E29 &gt;= 0.12</f>
        <v>0</v>
      </c>
      <c r="M30" s="33" t="str">
        <f>E29 &gt;= 0.14</f>
        <v>0</v>
      </c>
      <c r="N30" s="33" t="str">
        <f>E29 &gt;= 0.16</f>
        <v>0</v>
      </c>
      <c r="O30" s="33" t="str">
        <f>E29 &gt;= 0.18</f>
        <v>0</v>
      </c>
      <c r="P30" s="33" t="str">
        <f>E29 &gt;= 0.2</f>
        <v>0</v>
      </c>
      <c r="Q30" s="33" t="str">
        <f>E29 &gt;= 0.22</f>
        <v>0</v>
      </c>
      <c r="R30" s="33" t="str">
        <f>E29 &gt;= 0.24</f>
        <v>0</v>
      </c>
      <c r="S30" s="33" t="str">
        <f>E29 &gt;= 0.26</f>
        <v>0</v>
      </c>
      <c r="T30" s="33" t="str">
        <f>E29 &gt;= 0.28</f>
        <v>0</v>
      </c>
      <c r="U30" s="33" t="str">
        <f>E29 &gt;= 0.3</f>
        <v>0</v>
      </c>
      <c r="V30" s="33" t="str">
        <f>E29 &gt;= 0.32</f>
        <v>0</v>
      </c>
      <c r="W30" s="33" t="str">
        <f>E29 &gt;= 0.34</f>
        <v>0</v>
      </c>
      <c r="X30" s="33" t="str">
        <f>E29 &gt;= 0.36</f>
        <v>0</v>
      </c>
      <c r="Y30" s="33" t="str">
        <f>E29 &gt;= 0.38</f>
        <v>0</v>
      </c>
      <c r="Z30" s="33" t="str">
        <f>E29 &gt;= 0.4</f>
        <v>0</v>
      </c>
      <c r="AA30" s="33" t="str">
        <f>E29 &gt;= 0.42</f>
        <v>0</v>
      </c>
      <c r="AB30" s="33" t="str">
        <f>E29 &gt;= 0.44</f>
        <v>0</v>
      </c>
      <c r="AC30" s="33" t="str">
        <f>E29 &gt;= 0.46</f>
        <v>0</v>
      </c>
      <c r="AD30" s="33" t="str">
        <f>E29 &gt;= 0.48</f>
        <v>0</v>
      </c>
      <c r="AE30" s="33" t="str">
        <f>E29 &gt;= 0.5</f>
        <v>0</v>
      </c>
      <c r="AF30" s="33" t="str">
        <f>E29 &gt;= 0.52</f>
        <v>0</v>
      </c>
      <c r="AG30" s="33" t="str">
        <f>E29 &gt;= 0.54</f>
        <v>0</v>
      </c>
      <c r="AH30" s="33" t="str">
        <f>E29 &gt;= 0.56</f>
        <v>0</v>
      </c>
      <c r="AI30" s="33" t="str">
        <f>E29 &gt;= 0.58</f>
        <v>0</v>
      </c>
      <c r="AJ30" s="33" t="str">
        <f>E29 &gt;= 0.6</f>
        <v>0</v>
      </c>
      <c r="AK30" s="33" t="str">
        <f>E29 &gt;= 0.62</f>
        <v>0</v>
      </c>
      <c r="AL30" s="33" t="str">
        <f>E29 &gt;= 0.64</f>
        <v>0</v>
      </c>
      <c r="AM30" s="33" t="str">
        <f>E29 &gt;= 0.66</f>
        <v>0</v>
      </c>
      <c r="AN30" s="33" t="str">
        <f>E29 &gt;= 0.68</f>
        <v>0</v>
      </c>
      <c r="AO30" s="33" t="str">
        <f>E29 &gt;= 0.7</f>
        <v>0</v>
      </c>
      <c r="AP30" s="33" t="str">
        <f>E29 &gt;= 0.72</f>
        <v>0</v>
      </c>
      <c r="AQ30" s="33" t="str">
        <f>E29 &gt;= 0.74</f>
        <v>0</v>
      </c>
      <c r="AR30" s="33" t="str">
        <f>E29 &gt;= 0.76</f>
        <v>0</v>
      </c>
      <c r="AS30" s="33" t="str">
        <f>E29 &gt;= 0.78</f>
        <v>0</v>
      </c>
      <c r="AT30" s="33" t="str">
        <f>E29 &gt;= 0.8</f>
        <v>0</v>
      </c>
      <c r="AU30" s="33" t="str">
        <f>E29 &gt;= 0.82</f>
        <v>0</v>
      </c>
      <c r="AV30" s="33" t="str">
        <f>E29 &gt;= 0.84</f>
        <v>0</v>
      </c>
      <c r="AW30" s="33" t="str">
        <f>E29 &gt;= 0.86</f>
        <v>0</v>
      </c>
      <c r="AX30" s="33" t="str">
        <f>E29 &gt;= 0.88</f>
        <v>0</v>
      </c>
      <c r="AY30" s="33" t="str">
        <f>E29 &gt;= 0.9</f>
        <v>0</v>
      </c>
      <c r="AZ30" s="33" t="str">
        <f>E29 &gt;= 0.92</f>
        <v>0</v>
      </c>
      <c r="BA30" s="33" t="str">
        <f>E29 &gt;= 0.94</f>
        <v>0</v>
      </c>
      <c r="BB30" s="33" t="str">
        <f>E29 &gt;= 0.96</f>
        <v>0</v>
      </c>
      <c r="BC30" s="33" t="str">
        <f>E29 &gt;= 0.98</f>
        <v>0</v>
      </c>
      <c r="BD30" s="34" t="str">
        <f>E29 &gt;= 1</f>
        <v>0</v>
      </c>
      <c r="BE30" s="30"/>
      <c r="BF30" s="8"/>
    </row>
    <row r="31" spans="1:58">
      <c r="B31" s="6"/>
      <c r="C31" s="7"/>
      <c r="D31" s="7"/>
      <c r="E31" s="7"/>
      <c r="F31" s="26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31"/>
      <c r="BF31" s="8"/>
    </row>
    <row r="32" spans="1:58">
      <c r="B32" s="36" t="s">
        <v>5</v>
      </c>
      <c r="C32" s="38" t="str">
        <f>SUM(C11:C31)</f>
        <v>0</v>
      </c>
      <c r="D32" s="38"/>
      <c r="E32" s="38" t="str">
        <f>IF($C$32=0,1,SUMPRODUCT(C11:C31, E11:E31) / $C$32)</f>
        <v>0</v>
      </c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1"/>
      <c r="BF32" s="51"/>
    </row>
    <row r="33" spans="1:58">
      <c r="B33" s="37"/>
      <c r="C33" s="42"/>
      <c r="D33" s="42"/>
      <c r="E33" s="42"/>
      <c r="F33" s="43"/>
      <c r="G33" s="44" t="str">
        <f>E32 &gt;= 0.02</f>
        <v>0</v>
      </c>
      <c r="H33" s="45" t="str">
        <f>E32 &gt;= 0.04</f>
        <v>0</v>
      </c>
      <c r="I33" s="45" t="str">
        <f>E32 &gt;= 0.06</f>
        <v>0</v>
      </c>
      <c r="J33" s="45" t="str">
        <f>E32 &gt;= 0.08</f>
        <v>0</v>
      </c>
      <c r="K33" s="45" t="str">
        <f>E32 &gt;= 0.1</f>
        <v>0</v>
      </c>
      <c r="L33" s="45" t="str">
        <f>E32 &gt;= 0.12</f>
        <v>0</v>
      </c>
      <c r="M33" s="45" t="str">
        <f>E32 &gt;= 0.14</f>
        <v>0</v>
      </c>
      <c r="N33" s="45" t="str">
        <f>E32 &gt;= 0.16</f>
        <v>0</v>
      </c>
      <c r="O33" s="45" t="str">
        <f>E32 &gt;= 0.18</f>
        <v>0</v>
      </c>
      <c r="P33" s="45" t="str">
        <f>E32 &gt;= 0.2</f>
        <v>0</v>
      </c>
      <c r="Q33" s="45" t="str">
        <f>E32 &gt;= 0.22</f>
        <v>0</v>
      </c>
      <c r="R33" s="45" t="str">
        <f>E32 &gt;= 0.24</f>
        <v>0</v>
      </c>
      <c r="S33" s="45" t="str">
        <f>E32 &gt;= 0.26</f>
        <v>0</v>
      </c>
      <c r="T33" s="45" t="str">
        <f>E32 &gt;= 0.28</f>
        <v>0</v>
      </c>
      <c r="U33" s="45" t="str">
        <f>E32 &gt;= 0.3</f>
        <v>0</v>
      </c>
      <c r="V33" s="45" t="str">
        <f>E32 &gt;= 0.32</f>
        <v>0</v>
      </c>
      <c r="W33" s="45" t="str">
        <f>E32 &gt;= 0.34</f>
        <v>0</v>
      </c>
      <c r="X33" s="45" t="str">
        <f>E32 &gt;= 0.36</f>
        <v>0</v>
      </c>
      <c r="Y33" s="45" t="str">
        <f>E32 &gt;= 0.38</f>
        <v>0</v>
      </c>
      <c r="Z33" s="45" t="str">
        <f>E32 &gt;= 0.4</f>
        <v>0</v>
      </c>
      <c r="AA33" s="45" t="str">
        <f>E32 &gt;= 0.42</f>
        <v>0</v>
      </c>
      <c r="AB33" s="45" t="str">
        <f>E32 &gt;= 0.44</f>
        <v>0</v>
      </c>
      <c r="AC33" s="45" t="str">
        <f>E32 &gt;= 0.46</f>
        <v>0</v>
      </c>
      <c r="AD33" s="45" t="str">
        <f>E32 &gt;= 0.48</f>
        <v>0</v>
      </c>
      <c r="AE33" s="45" t="str">
        <f>E32 &gt;= 0.5</f>
        <v>0</v>
      </c>
      <c r="AF33" s="45" t="str">
        <f>E32 &gt;= 0.52</f>
        <v>0</v>
      </c>
      <c r="AG33" s="45" t="str">
        <f>E32 &gt;= 0.54</f>
        <v>0</v>
      </c>
      <c r="AH33" s="45" t="str">
        <f>E32 &gt;= 0.56</f>
        <v>0</v>
      </c>
      <c r="AI33" s="45" t="str">
        <f>E32 &gt;= 0.58</f>
        <v>0</v>
      </c>
      <c r="AJ33" s="45" t="str">
        <f>E32 &gt;= 0.6</f>
        <v>0</v>
      </c>
      <c r="AK33" s="45" t="str">
        <f>E32 &gt;= 0.62</f>
        <v>0</v>
      </c>
      <c r="AL33" s="45" t="str">
        <f>E32 &gt;= 0.64</f>
        <v>0</v>
      </c>
      <c r="AM33" s="45" t="str">
        <f>E32 &gt;= 0.66</f>
        <v>0</v>
      </c>
      <c r="AN33" s="45" t="str">
        <f>E32 &gt;= 0.68</f>
        <v>0</v>
      </c>
      <c r="AO33" s="45" t="str">
        <f>E32 &gt;= 0.7</f>
        <v>0</v>
      </c>
      <c r="AP33" s="45" t="str">
        <f>E32 &gt;= 0.72</f>
        <v>0</v>
      </c>
      <c r="AQ33" s="45" t="str">
        <f>E32 &gt;= 0.74</f>
        <v>0</v>
      </c>
      <c r="AR33" s="45" t="str">
        <f>E32 &gt;= 0.76</f>
        <v>0</v>
      </c>
      <c r="AS33" s="45" t="str">
        <f>E32 &gt;= 0.78</f>
        <v>0</v>
      </c>
      <c r="AT33" s="45" t="str">
        <f>E32 &gt;= 0.8</f>
        <v>0</v>
      </c>
      <c r="AU33" s="45" t="str">
        <f>E32 &gt;= 0.82</f>
        <v>0</v>
      </c>
      <c r="AV33" s="45" t="str">
        <f>E32 &gt;= 0.84</f>
        <v>0</v>
      </c>
      <c r="AW33" s="45" t="str">
        <f>E32 &gt;= 0.86</f>
        <v>0</v>
      </c>
      <c r="AX33" s="45" t="str">
        <f>E32 &gt;= 0.88</f>
        <v>0</v>
      </c>
      <c r="AY33" s="45" t="str">
        <f>E32 &gt;= 0.9</f>
        <v>0</v>
      </c>
      <c r="AZ33" s="45" t="str">
        <f>E32 &gt;= 0.92</f>
        <v>0</v>
      </c>
      <c r="BA33" s="45" t="str">
        <f>E32 &gt;= 0.94</f>
        <v>0</v>
      </c>
      <c r="BB33" s="45" t="str">
        <f>E32 &gt;= 0.96</f>
        <v>0</v>
      </c>
      <c r="BC33" s="45" t="str">
        <f>E32 &gt;= 0.98</f>
        <v>0</v>
      </c>
      <c r="BD33" s="46" t="str">
        <f>E32 &gt;= 1</f>
        <v>0</v>
      </c>
      <c r="BE33" s="47"/>
      <c r="BF33" s="52"/>
    </row>
    <row r="34" spans="1:58">
      <c r="B34" s="37"/>
      <c r="C34" s="42"/>
      <c r="D34" s="42"/>
      <c r="E34" s="42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50"/>
      <c r="BF34" s="52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B11:B13"/>
    <mergeCell ref="C11:C13"/>
    <mergeCell ref="D11:D13"/>
    <mergeCell ref="E11:E13"/>
    <mergeCell ref="BF11:BF13"/>
    <mergeCell ref="B14:B16"/>
    <mergeCell ref="C14:C16"/>
    <mergeCell ref="D14:D16"/>
    <mergeCell ref="E14:E16"/>
    <mergeCell ref="BF14:BF16"/>
    <mergeCell ref="B17:B19"/>
    <mergeCell ref="C17:C19"/>
    <mergeCell ref="D17:D19"/>
    <mergeCell ref="E17:E19"/>
    <mergeCell ref="BF17:BF19"/>
    <mergeCell ref="B20:B22"/>
    <mergeCell ref="C20:C22"/>
    <mergeCell ref="D20:D22"/>
    <mergeCell ref="E20:E22"/>
    <mergeCell ref="BF20:BF22"/>
    <mergeCell ref="B23:B25"/>
    <mergeCell ref="C23:C25"/>
    <mergeCell ref="D23:D25"/>
    <mergeCell ref="E23:E25"/>
    <mergeCell ref="BF23:BF25"/>
    <mergeCell ref="B26:B28"/>
    <mergeCell ref="C26:C28"/>
    <mergeCell ref="D26:D28"/>
    <mergeCell ref="E26:E28"/>
    <mergeCell ref="BF26:BF28"/>
    <mergeCell ref="B29:B31"/>
    <mergeCell ref="C29:C31"/>
    <mergeCell ref="D29:D31"/>
    <mergeCell ref="E29:E31"/>
    <mergeCell ref="BF29:BF31"/>
    <mergeCell ref="B32:B34"/>
    <mergeCell ref="C32:C34"/>
    <mergeCell ref="D32:D34"/>
    <mergeCell ref="E32:E34"/>
    <mergeCell ref="BF32:BF34"/>
    <mergeCell ref="F10:BE10"/>
  </mergeCells>
  <conditionalFormatting sqref="G12:BD12">
    <cfRule type="expression" dxfId="0" priority="1">
      <formula>G$12</formula>
    </cfRule>
    <cfRule type="expression" dxfId="1" priority="2">
      <formula>NOT(G$12)</formula>
    </cfRule>
  </conditionalFormatting>
  <conditionalFormatting sqref="G15:BD15">
    <cfRule type="expression" dxfId="2" priority="3">
      <formula>G$15</formula>
    </cfRule>
    <cfRule type="expression" dxfId="3" priority="4">
      <formula>NOT(G$15)</formula>
    </cfRule>
  </conditionalFormatting>
  <conditionalFormatting sqref="G18:BD18">
    <cfRule type="expression" dxfId="4" priority="5">
      <formula>G$18</formula>
    </cfRule>
    <cfRule type="expression" dxfId="5" priority="6">
      <formula>NOT(G$18)</formula>
    </cfRule>
  </conditionalFormatting>
  <conditionalFormatting sqref="G21:BD21">
    <cfRule type="expression" dxfId="6" priority="7">
      <formula>G$21</formula>
    </cfRule>
    <cfRule type="expression" dxfId="7" priority="8">
      <formula>NOT(G$21)</formula>
    </cfRule>
  </conditionalFormatting>
  <conditionalFormatting sqref="G24:BD24">
    <cfRule type="expression" dxfId="8" priority="9">
      <formula>G$24</formula>
    </cfRule>
    <cfRule type="expression" dxfId="9" priority="10">
      <formula>NOT(G$24)</formula>
    </cfRule>
  </conditionalFormatting>
  <conditionalFormatting sqref="G27:BD27">
    <cfRule type="expression" dxfId="10" priority="11">
      <formula>G$27</formula>
    </cfRule>
    <cfRule type="expression" dxfId="11" priority="12">
      <formula>NOT(G$27)</formula>
    </cfRule>
  </conditionalFormatting>
  <conditionalFormatting sqref="G30:BD30">
    <cfRule type="expression" dxfId="12" priority="13">
      <formula>G$30</formula>
    </cfRule>
    <cfRule type="expression" dxfId="13" priority="14">
      <formula>NOT(G$30)</formula>
    </cfRule>
  </conditionalFormatting>
  <conditionalFormatting sqref="G33:BD33">
    <cfRule type="expression" dxfId="14" priority="15">
      <formula>G$33</formula>
    </cfRule>
    <cfRule type="expression" dxfId="15" priority="16">
      <formula>NOT(G$33)</formula>
    </cfRule>
  </conditionalFormatting>
  <conditionalFormatting sqref="E11:E34">
    <cfRule type="expression" dxfId="16" priority="17">
      <formula>TRUE</formula>
    </cfRule>
  </conditionalFormatting>
  <conditionalFormatting sqref="BF11:BF31">
    <cfRule type="expression" dxfId="17" priority="18">
      <formula>$BF11 ="Complete: no errors"</formula>
    </cfRule>
    <cfRule type="expression" dxfId="18" priority="19">
      <formula>$BF11 = "Errors present"</formula>
    </cfRule>
  </conditionalFormatting>
  <conditionalFormatting sqref="B11:BF31">
    <cfRule type="expression" dxfId="19" priority="20">
      <formula>OR(IF(ISNUMBER($B11),MOD($B11,2)=1,FALSE),IF(ISNUMBER($B10),MOD($B10,2)=1,FALSE),IF(ISNUMBER($B9),MOD($B9,2)=1,FALSE))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0" workbookViewId="0" showGridLines="true" showRowColHeaders="0">
      <pane ySplit="10" topLeftCell="A11" activePane="bottomLeft" state="frozen"/>
      <selection pane="bottomLeft" activeCell="I11" sqref="I11:I107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13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 customHeight="1" ht="20">
      <c r="B11" s="1"/>
      <c r="C11" s="15" t="s">
        <v>19</v>
      </c>
      <c r="D11" s="14"/>
      <c r="E11" s="16"/>
      <c r="F11" s="13"/>
      <c r="G11" s="17"/>
      <c r="H11" s="23" t="str">
        <f>IF(AND(ISBLANK(F11),ISBLANK(G11)),"?", "Anything entered in this row will be ignored")</f>
        <v>0</v>
      </c>
      <c r="I11" s="1">
        <v>-1</v>
      </c>
    </row>
    <row r="12" spans="1:9">
      <c r="B12" s="1">
        <v>1691379</v>
      </c>
      <c r="C12" s="6" t="s">
        <v>20</v>
      </c>
      <c r="D12" s="22" t="s">
        <v>21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1</v>
      </c>
    </row>
    <row r="13" spans="1:9">
      <c r="B13" s="1">
        <v>1691380</v>
      </c>
      <c r="C13" s="6" t="s">
        <v>22</v>
      </c>
      <c r="D13" s="22" t="s">
        <v>23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0</v>
      </c>
    </row>
    <row r="14" spans="1:9">
      <c r="B14" s="1">
        <v>1691381</v>
      </c>
      <c r="C14" s="6" t="s">
        <v>24</v>
      </c>
      <c r="D14" s="22" t="s">
        <v>25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1</v>
      </c>
    </row>
    <row r="15" spans="1:9">
      <c r="B15" s="1">
        <v>1691382</v>
      </c>
      <c r="C15" s="6" t="s">
        <v>26</v>
      </c>
      <c r="D15" s="22" t="s">
        <v>27</v>
      </c>
      <c r="E15" s="7"/>
      <c r="F15" s="11"/>
      <c r="G15" s="12"/>
      <c r="H15" s="23" t="str">
        <f>IF(AND(ISNA(MATCH(OFFSET($H15,0,-2)&amp;"",responseOption0,0)),NOT(TRIM(OFFSET($H15,0,-2)) = "")),"Response must be one of "&amp;INDEX(responseValidationRulesGroup0,4,1),IF(AND(IF(ISNA(INDEX(responseValidationRulesGroup0,MATCH(OFFSET($H15,0,-2)&amp;"",responseOption0,0),2)),FALSE,INDEX(responseValidationRulesGroup0,MATCH(OFFSET($H15,0,-2)&amp;"",responseOption0,0),2)),TRIM(OFFSET($H15,0,-1)) = ""),"A comment is required for this response",IF(IF(ISNA(INDEX(responseValidationRulesGroup0,MATCH(OFFSET($H15,0,-2)&amp;"",responseOption0,0),3)),FALSE,INDEX(responseValidationRulesGroup0,MATCH(OFFSET($H15,0,-2)&amp;"",responseOption0,0),3)),IF(TRIM(OFFSET($H15,0,-1)) = "","Complete","The comment must be left blank for this response"),IF(TRIM(OFFSET($H15,0,-2))="","Incomplete", "Complete"))))</f>
        <v>0</v>
      </c>
      <c r="I15" s="1">
        <v>0</v>
      </c>
    </row>
    <row r="16" spans="1:9">
      <c r="B16" s="1">
        <v>1691383</v>
      </c>
      <c r="C16" s="6" t="s">
        <v>28</v>
      </c>
      <c r="D16" s="22" t="s">
        <v>29</v>
      </c>
      <c r="E16" s="7"/>
      <c r="F16" s="11"/>
      <c r="G16" s="12"/>
      <c r="H16" s="23" t="str">
        <f>IF(AND(ISNA(MATCH(OFFSET($H16,0,-2)&amp;"",responseOption0,0)),NOT(TRIM(OFFSET($H16,0,-2)) = "")),"Response must be one of "&amp;INDEX(responseValidationRulesGroup0,4,1),IF(AND(IF(ISNA(INDEX(responseValidationRulesGroup0,MATCH(OFFSET($H16,0,-2)&amp;"",responseOption0,0),2)),FALSE,INDEX(responseValidationRulesGroup0,MATCH(OFFSET($H16,0,-2)&amp;"",responseOption0,0),2)),TRIM(OFFSET($H16,0,-1)) = ""),"A comment is required for this response",IF(IF(ISNA(INDEX(responseValidationRulesGroup0,MATCH(OFFSET($H16,0,-2)&amp;"",responseOption0,0),3)),FALSE,INDEX(responseValidationRulesGroup0,MATCH(OFFSET($H16,0,-2)&amp;"",responseOption0,0),3)),IF(TRIM(OFFSET($H16,0,-1)) = "","Complete","The comment must be left blank for this response"),IF(TRIM(OFFSET($H16,0,-2))="","Incomplete", "Complete"))))</f>
        <v>0</v>
      </c>
      <c r="I16" s="1">
        <v>1</v>
      </c>
    </row>
    <row r="17" spans="1:9">
      <c r="B17" s="1">
        <v>1691384</v>
      </c>
      <c r="C17" s="6" t="s">
        <v>30</v>
      </c>
      <c r="D17" s="22" t="s">
        <v>31</v>
      </c>
      <c r="E17" s="7"/>
      <c r="F17" s="11"/>
      <c r="G17" s="12"/>
      <c r="H17" s="23" t="str">
        <f>IF(AND(ISNA(MATCH(OFFSET($H17,0,-2)&amp;"",responseOption0,0)),NOT(TRIM(OFFSET($H17,0,-2)) = "")),"Response must be one of "&amp;INDEX(responseValidationRulesGroup0,4,1),IF(AND(IF(ISNA(INDEX(responseValidationRulesGroup0,MATCH(OFFSET($H17,0,-2)&amp;"",responseOption0,0),2)),FALSE,INDEX(responseValidationRulesGroup0,MATCH(OFFSET($H17,0,-2)&amp;"",responseOption0,0),2)),TRIM(OFFSET($H17,0,-1)) = ""),"A comment is required for this response",IF(IF(ISNA(INDEX(responseValidationRulesGroup0,MATCH(OFFSET($H17,0,-2)&amp;"",responseOption0,0),3)),FALSE,INDEX(responseValidationRulesGroup0,MATCH(OFFSET($H17,0,-2)&amp;"",responseOption0,0),3)),IF(TRIM(OFFSET($H17,0,-1)) = "","Complete","The comment must be left blank for this response"),IF(TRIM(OFFSET($H17,0,-2))="","Incomplete", "Complete"))))</f>
        <v>0</v>
      </c>
      <c r="I17" s="1">
        <v>0</v>
      </c>
    </row>
    <row r="18" spans="1:9">
      <c r="B18" s="1">
        <v>1691385</v>
      </c>
      <c r="C18" s="6" t="s">
        <v>32</v>
      </c>
      <c r="D18" s="22" t="s">
        <v>33</v>
      </c>
      <c r="E18" s="7"/>
      <c r="F18" s="11"/>
      <c r="G18" s="12"/>
      <c r="H18" s="23" t="str">
        <f>IF(AND(ISNA(MATCH(OFFSET($H18,0,-2)&amp;"",responseOption0,0)),NOT(TRIM(OFFSET($H18,0,-2)) = "")),"Response must be one of "&amp;INDEX(responseValidationRulesGroup0,4,1),IF(AND(IF(ISNA(INDEX(responseValidationRulesGroup0,MATCH(OFFSET($H18,0,-2)&amp;"",responseOption0,0),2)),FALSE,INDEX(responseValidationRulesGroup0,MATCH(OFFSET($H18,0,-2)&amp;"",responseOption0,0),2)),TRIM(OFFSET($H18,0,-1)) = ""),"A comment is required for this response",IF(IF(ISNA(INDEX(responseValidationRulesGroup0,MATCH(OFFSET($H18,0,-2)&amp;"",responseOption0,0),3)),FALSE,INDEX(responseValidationRulesGroup0,MATCH(OFFSET($H18,0,-2)&amp;"",responseOption0,0),3)),IF(TRIM(OFFSET($H18,0,-1)) = "","Complete","The comment must be left blank for this response"),IF(TRIM(OFFSET($H18,0,-2))="","Incomplete", "Complete"))))</f>
        <v>0</v>
      </c>
      <c r="I18" s="1">
        <v>1</v>
      </c>
    </row>
    <row r="19" spans="1:9">
      <c r="B19" s="1">
        <v>1691386</v>
      </c>
      <c r="C19" s="6" t="s">
        <v>34</v>
      </c>
      <c r="D19" s="22" t="s">
        <v>35</v>
      </c>
      <c r="E19" s="7"/>
      <c r="F19" s="11"/>
      <c r="G19" s="12"/>
      <c r="H19" s="23" t="str">
        <f>IF(AND(ISNA(MATCH(OFFSET($H19,0,-2)&amp;"",responseOption0,0)),NOT(TRIM(OFFSET($H19,0,-2)) = "")),"Response must be one of "&amp;INDEX(responseValidationRulesGroup0,4,1),IF(AND(IF(ISNA(INDEX(responseValidationRulesGroup0,MATCH(OFFSET($H19,0,-2)&amp;"",responseOption0,0),2)),FALSE,INDEX(responseValidationRulesGroup0,MATCH(OFFSET($H19,0,-2)&amp;"",responseOption0,0),2)),TRIM(OFFSET($H19,0,-1)) = ""),"A comment is required for this response",IF(IF(ISNA(INDEX(responseValidationRulesGroup0,MATCH(OFFSET($H19,0,-2)&amp;"",responseOption0,0),3)),FALSE,INDEX(responseValidationRulesGroup0,MATCH(OFFSET($H19,0,-2)&amp;"",responseOption0,0),3)),IF(TRIM(OFFSET($H19,0,-1)) = "","Complete","The comment must be left blank for this response"),IF(TRIM(OFFSET($H19,0,-2))="","Incomplete", "Complete"))))</f>
        <v>0</v>
      </c>
      <c r="I19" s="1">
        <v>0</v>
      </c>
    </row>
    <row r="20" spans="1:9">
      <c r="B20" s="1">
        <v>1691387</v>
      </c>
      <c r="C20" s="6" t="s">
        <v>36</v>
      </c>
      <c r="D20" s="22" t="s">
        <v>37</v>
      </c>
      <c r="E20" s="7"/>
      <c r="F20" s="11"/>
      <c r="G20" s="12"/>
      <c r="H20" s="23" t="str">
        <f>IF(AND(ISNA(MATCH(OFFSET($H20,0,-2)&amp;"",responseOption0,0)),NOT(TRIM(OFFSET($H20,0,-2)) = "")),"Response must be one of "&amp;INDEX(responseValidationRulesGroup0,4,1),IF(AND(IF(ISNA(INDEX(responseValidationRulesGroup0,MATCH(OFFSET($H20,0,-2)&amp;"",responseOption0,0),2)),FALSE,INDEX(responseValidationRulesGroup0,MATCH(OFFSET($H20,0,-2)&amp;"",responseOption0,0),2)),TRIM(OFFSET($H20,0,-1)) = ""),"A comment is required for this response",IF(IF(ISNA(INDEX(responseValidationRulesGroup0,MATCH(OFFSET($H20,0,-2)&amp;"",responseOption0,0),3)),FALSE,INDEX(responseValidationRulesGroup0,MATCH(OFFSET($H20,0,-2)&amp;"",responseOption0,0),3)),IF(TRIM(OFFSET($H20,0,-1)) = "","Complete","The comment must be left blank for this response"),IF(TRIM(OFFSET($H20,0,-2))="","Incomplete", "Complete"))))</f>
        <v>0</v>
      </c>
      <c r="I20" s="1">
        <v>1</v>
      </c>
    </row>
    <row r="21" spans="1:9">
      <c r="B21" s="1">
        <v>1691388</v>
      </c>
      <c r="C21" s="6" t="s">
        <v>38</v>
      </c>
      <c r="D21" s="22" t="s">
        <v>39</v>
      </c>
      <c r="E21" s="7"/>
      <c r="F21" s="11"/>
      <c r="G21" s="12"/>
      <c r="H21" s="23" t="str">
        <f>IF(AND(ISNA(MATCH(OFFSET($H21,0,-2)&amp;"",responseOption0,0)),NOT(TRIM(OFFSET($H21,0,-2)) = "")),"Response must be one of "&amp;INDEX(responseValidationRulesGroup0,4,1),IF(AND(IF(ISNA(INDEX(responseValidationRulesGroup0,MATCH(OFFSET($H21,0,-2)&amp;"",responseOption0,0),2)),FALSE,INDEX(responseValidationRulesGroup0,MATCH(OFFSET($H21,0,-2)&amp;"",responseOption0,0),2)),TRIM(OFFSET($H21,0,-1)) = ""),"A comment is required for this response",IF(IF(ISNA(INDEX(responseValidationRulesGroup0,MATCH(OFFSET($H21,0,-2)&amp;"",responseOption0,0),3)),FALSE,INDEX(responseValidationRulesGroup0,MATCH(OFFSET($H21,0,-2)&amp;"",responseOption0,0),3)),IF(TRIM(OFFSET($H21,0,-1)) = "","Complete","The comment must be left blank for this response"),IF(TRIM(OFFSET($H21,0,-2))="","Incomplete", "Complete"))))</f>
        <v>0</v>
      </c>
      <c r="I21" s="1">
        <v>0</v>
      </c>
    </row>
    <row r="22" spans="1:9">
      <c r="B22" s="1">
        <v>1691389</v>
      </c>
      <c r="C22" s="6" t="s">
        <v>40</v>
      </c>
      <c r="D22" s="22" t="s">
        <v>41</v>
      </c>
      <c r="E22" s="7"/>
      <c r="F22" s="11"/>
      <c r="G22" s="12"/>
      <c r="H22" s="23" t="str">
        <f>IF(AND(ISNA(MATCH(OFFSET($H22,0,-2)&amp;"",responseOption0,0)),NOT(TRIM(OFFSET($H22,0,-2)) = "")),"Response must be one of "&amp;INDEX(responseValidationRulesGroup0,4,1),IF(AND(IF(ISNA(INDEX(responseValidationRulesGroup0,MATCH(OFFSET($H22,0,-2)&amp;"",responseOption0,0),2)),FALSE,INDEX(responseValidationRulesGroup0,MATCH(OFFSET($H22,0,-2)&amp;"",responseOption0,0),2)),TRIM(OFFSET($H22,0,-1)) = ""),"A comment is required for this response",IF(IF(ISNA(INDEX(responseValidationRulesGroup0,MATCH(OFFSET($H22,0,-2)&amp;"",responseOption0,0),3)),FALSE,INDEX(responseValidationRulesGroup0,MATCH(OFFSET($H22,0,-2)&amp;"",responseOption0,0),3)),IF(TRIM(OFFSET($H22,0,-1)) = "","Complete","The comment must be left blank for this response"),IF(TRIM(OFFSET($H22,0,-2))="","Incomplete", "Complete"))))</f>
        <v>0</v>
      </c>
      <c r="I22" s="1">
        <v>1</v>
      </c>
    </row>
    <row r="23" spans="1:9" customHeight="1" ht="20">
      <c r="B23" s="1"/>
      <c r="C23" s="15" t="s">
        <v>42</v>
      </c>
      <c r="D23" s="14"/>
      <c r="E23" s="16"/>
      <c r="F23" s="13"/>
      <c r="G23" s="17"/>
      <c r="H23" s="23" t="str">
        <f>IF(AND(ISBLANK(F23),ISBLANK(G23)),"?", "Anything entered in this row will be ignored")</f>
        <v>0</v>
      </c>
      <c r="I23" s="1">
        <v>-1</v>
      </c>
    </row>
    <row r="24" spans="1:9">
      <c r="B24" s="1">
        <v>1691390</v>
      </c>
      <c r="C24" s="6" t="s">
        <v>43</v>
      </c>
      <c r="D24" s="22" t="s">
        <v>44</v>
      </c>
      <c r="E24" s="7"/>
      <c r="F24" s="11"/>
      <c r="G24" s="12"/>
      <c r="H24" s="23" t="str">
        <f>IF(AND(ISNA(MATCH(OFFSET($H24,0,-2)&amp;"",responseOption0,0)),NOT(TRIM(OFFSET($H24,0,-2)) = "")),"Response must be one of "&amp;INDEX(responseValidationRulesGroup0,4,1),IF(AND(IF(ISNA(INDEX(responseValidationRulesGroup0,MATCH(OFFSET($H24,0,-2)&amp;"",responseOption0,0),2)),FALSE,INDEX(responseValidationRulesGroup0,MATCH(OFFSET($H24,0,-2)&amp;"",responseOption0,0),2)),TRIM(OFFSET($H24,0,-1)) = ""),"A comment is required for this response",IF(IF(ISNA(INDEX(responseValidationRulesGroup0,MATCH(OFFSET($H24,0,-2)&amp;"",responseOption0,0),3)),FALSE,INDEX(responseValidationRulesGroup0,MATCH(OFFSET($H24,0,-2)&amp;"",responseOption0,0),3)),IF(TRIM(OFFSET($H24,0,-1)) = "","Complete","The comment must be left blank for this response"),IF(TRIM(OFFSET($H24,0,-2))="","Incomplete", "Complete"))))</f>
        <v>0</v>
      </c>
      <c r="I24" s="1">
        <v>1</v>
      </c>
    </row>
    <row r="25" spans="1:9">
      <c r="B25" s="1">
        <v>1691391</v>
      </c>
      <c r="C25" s="6" t="s">
        <v>45</v>
      </c>
      <c r="D25" s="22" t="s">
        <v>46</v>
      </c>
      <c r="E25" s="7"/>
      <c r="F25" s="11"/>
      <c r="G25" s="12"/>
      <c r="H25" s="23" t="str">
        <f>IF(AND(ISNA(MATCH(OFFSET($H25,0,-2)&amp;"",responseOption0,0)),NOT(TRIM(OFFSET($H25,0,-2)) = "")),"Response must be one of "&amp;INDEX(responseValidationRulesGroup0,4,1),IF(AND(IF(ISNA(INDEX(responseValidationRulesGroup0,MATCH(OFFSET($H25,0,-2)&amp;"",responseOption0,0),2)),FALSE,INDEX(responseValidationRulesGroup0,MATCH(OFFSET($H25,0,-2)&amp;"",responseOption0,0),2)),TRIM(OFFSET($H25,0,-1)) = ""),"A comment is required for this response",IF(IF(ISNA(INDEX(responseValidationRulesGroup0,MATCH(OFFSET($H25,0,-2)&amp;"",responseOption0,0),3)),FALSE,INDEX(responseValidationRulesGroup0,MATCH(OFFSET($H25,0,-2)&amp;"",responseOption0,0),3)),IF(TRIM(OFFSET($H25,0,-1)) = "","Complete","The comment must be left blank for this response"),IF(TRIM(OFFSET($H25,0,-2))="","Incomplete", "Complete"))))</f>
        <v>0</v>
      </c>
      <c r="I25" s="1">
        <v>0</v>
      </c>
    </row>
    <row r="26" spans="1:9">
      <c r="B26" s="1">
        <v>1691392</v>
      </c>
      <c r="C26" s="6" t="s">
        <v>47</v>
      </c>
      <c r="D26" s="22" t="s">
        <v>48</v>
      </c>
      <c r="E26" s="7"/>
      <c r="F26" s="11"/>
      <c r="G26" s="12"/>
      <c r="H26" s="23" t="str">
        <f>IF(AND(ISNA(MATCH(OFFSET($H26,0,-2)&amp;"",responseOption0,0)),NOT(TRIM(OFFSET($H26,0,-2)) = "")),"Response must be one of "&amp;INDEX(responseValidationRulesGroup0,4,1),IF(AND(IF(ISNA(INDEX(responseValidationRulesGroup0,MATCH(OFFSET($H26,0,-2)&amp;"",responseOption0,0),2)),FALSE,INDEX(responseValidationRulesGroup0,MATCH(OFFSET($H26,0,-2)&amp;"",responseOption0,0),2)),TRIM(OFFSET($H26,0,-1)) = ""),"A comment is required for this response",IF(IF(ISNA(INDEX(responseValidationRulesGroup0,MATCH(OFFSET($H26,0,-2)&amp;"",responseOption0,0),3)),FALSE,INDEX(responseValidationRulesGroup0,MATCH(OFFSET($H26,0,-2)&amp;"",responseOption0,0),3)),IF(TRIM(OFFSET($H26,0,-1)) = "","Complete","The comment must be left blank for this response"),IF(TRIM(OFFSET($H26,0,-2))="","Incomplete", "Complete"))))</f>
        <v>0</v>
      </c>
      <c r="I26" s="1">
        <v>1</v>
      </c>
    </row>
    <row r="27" spans="1:9">
      <c r="B27" s="1">
        <v>1691393</v>
      </c>
      <c r="C27" s="6" t="s">
        <v>49</v>
      </c>
      <c r="D27" s="22" t="s">
        <v>50</v>
      </c>
      <c r="E27" s="7"/>
      <c r="F27" s="11"/>
      <c r="G27" s="12"/>
      <c r="H27" s="23" t="str">
        <f>IF(AND(ISNA(MATCH(OFFSET($H27,0,-2)&amp;"",responseOption0,0)),NOT(TRIM(OFFSET($H27,0,-2)) = "")),"Response must be one of "&amp;INDEX(responseValidationRulesGroup0,4,1),IF(AND(IF(ISNA(INDEX(responseValidationRulesGroup0,MATCH(OFFSET($H27,0,-2)&amp;"",responseOption0,0),2)),FALSE,INDEX(responseValidationRulesGroup0,MATCH(OFFSET($H27,0,-2)&amp;"",responseOption0,0),2)),TRIM(OFFSET($H27,0,-1)) = ""),"A comment is required for this response",IF(IF(ISNA(INDEX(responseValidationRulesGroup0,MATCH(OFFSET($H27,0,-2)&amp;"",responseOption0,0),3)),FALSE,INDEX(responseValidationRulesGroup0,MATCH(OFFSET($H27,0,-2)&amp;"",responseOption0,0),3)),IF(TRIM(OFFSET($H27,0,-1)) = "","Complete","The comment must be left blank for this response"),IF(TRIM(OFFSET($H27,0,-2))="","Incomplete", "Complete"))))</f>
        <v>0</v>
      </c>
      <c r="I27" s="1">
        <v>0</v>
      </c>
    </row>
    <row r="28" spans="1:9">
      <c r="B28" s="1">
        <v>1691394</v>
      </c>
      <c r="C28" s="6" t="s">
        <v>51</v>
      </c>
      <c r="D28" s="22" t="s">
        <v>52</v>
      </c>
      <c r="E28" s="7"/>
      <c r="F28" s="11"/>
      <c r="G28" s="12"/>
      <c r="H28" s="23" t="str">
        <f>IF(AND(ISNA(MATCH(OFFSET($H28,0,-2)&amp;"",responseOption0,0)),NOT(TRIM(OFFSET($H28,0,-2)) = "")),"Response must be one of "&amp;INDEX(responseValidationRulesGroup0,4,1),IF(AND(IF(ISNA(INDEX(responseValidationRulesGroup0,MATCH(OFFSET($H28,0,-2)&amp;"",responseOption0,0),2)),FALSE,INDEX(responseValidationRulesGroup0,MATCH(OFFSET($H28,0,-2)&amp;"",responseOption0,0),2)),TRIM(OFFSET($H28,0,-1)) = ""),"A comment is required for this response",IF(IF(ISNA(INDEX(responseValidationRulesGroup0,MATCH(OFFSET($H28,0,-2)&amp;"",responseOption0,0),3)),FALSE,INDEX(responseValidationRulesGroup0,MATCH(OFFSET($H28,0,-2)&amp;"",responseOption0,0),3)),IF(TRIM(OFFSET($H28,0,-1)) = "","Complete","The comment must be left blank for this response"),IF(TRIM(OFFSET($H28,0,-2))="","Incomplete", "Complete"))))</f>
        <v>0</v>
      </c>
      <c r="I28" s="1">
        <v>1</v>
      </c>
    </row>
    <row r="29" spans="1:9">
      <c r="B29" s="1">
        <v>1691395</v>
      </c>
      <c r="C29" s="6" t="s">
        <v>53</v>
      </c>
      <c r="D29" s="22" t="s">
        <v>54</v>
      </c>
      <c r="E29" s="7"/>
      <c r="F29" s="11"/>
      <c r="G29" s="12"/>
      <c r="H29" s="23" t="str">
        <f>IF(AND(ISNA(MATCH(OFFSET($H29,0,-2)&amp;"",responseOption0,0)),NOT(TRIM(OFFSET($H29,0,-2)) = "")),"Response must be one of "&amp;INDEX(responseValidationRulesGroup0,4,1),IF(AND(IF(ISNA(INDEX(responseValidationRulesGroup0,MATCH(OFFSET($H29,0,-2)&amp;"",responseOption0,0),2)),FALSE,INDEX(responseValidationRulesGroup0,MATCH(OFFSET($H29,0,-2)&amp;"",responseOption0,0),2)),TRIM(OFFSET($H29,0,-1)) = ""),"A comment is required for this response",IF(IF(ISNA(INDEX(responseValidationRulesGroup0,MATCH(OFFSET($H29,0,-2)&amp;"",responseOption0,0),3)),FALSE,INDEX(responseValidationRulesGroup0,MATCH(OFFSET($H29,0,-2)&amp;"",responseOption0,0),3)),IF(TRIM(OFFSET($H29,0,-1)) = "","Complete","The comment must be left blank for this response"),IF(TRIM(OFFSET($H29,0,-2))="","Incomplete", "Complete"))))</f>
        <v>0</v>
      </c>
      <c r="I29" s="1">
        <v>0</v>
      </c>
    </row>
    <row r="30" spans="1:9">
      <c r="B30" s="1">
        <v>1691396</v>
      </c>
      <c r="C30" s="6" t="s">
        <v>55</v>
      </c>
      <c r="D30" s="22" t="s">
        <v>56</v>
      </c>
      <c r="E30" s="7"/>
      <c r="F30" s="11"/>
      <c r="G30" s="12"/>
      <c r="H30" s="23" t="str">
        <f>IF(AND(ISNA(MATCH(OFFSET($H30,0,-2)&amp;"",responseOption0,0)),NOT(TRIM(OFFSET($H30,0,-2)) = "")),"Response must be one of "&amp;INDEX(responseValidationRulesGroup0,4,1),IF(AND(IF(ISNA(INDEX(responseValidationRulesGroup0,MATCH(OFFSET($H30,0,-2)&amp;"",responseOption0,0),2)),FALSE,INDEX(responseValidationRulesGroup0,MATCH(OFFSET($H30,0,-2)&amp;"",responseOption0,0),2)),TRIM(OFFSET($H30,0,-1)) = ""),"A comment is required for this response",IF(IF(ISNA(INDEX(responseValidationRulesGroup0,MATCH(OFFSET($H30,0,-2)&amp;"",responseOption0,0),3)),FALSE,INDEX(responseValidationRulesGroup0,MATCH(OFFSET($H30,0,-2)&amp;"",responseOption0,0),3)),IF(TRIM(OFFSET($H30,0,-1)) = "","Complete","The comment must be left blank for this response"),IF(TRIM(OFFSET($H30,0,-2))="","Incomplete", "Complete"))))</f>
        <v>0</v>
      </c>
      <c r="I30" s="1">
        <v>1</v>
      </c>
    </row>
    <row r="31" spans="1:9">
      <c r="B31" s="1">
        <v>1691397</v>
      </c>
      <c r="C31" s="6" t="s">
        <v>57</v>
      </c>
      <c r="D31" s="22" t="s">
        <v>58</v>
      </c>
      <c r="E31" s="7"/>
      <c r="F31" s="11"/>
      <c r="G31" s="12"/>
      <c r="H31" s="23" t="str">
        <f>IF(AND(ISNA(MATCH(OFFSET($H31,0,-2)&amp;"",responseOption0,0)),NOT(TRIM(OFFSET($H31,0,-2)) = "")),"Response must be one of "&amp;INDEX(responseValidationRulesGroup0,4,1),IF(AND(IF(ISNA(INDEX(responseValidationRulesGroup0,MATCH(OFFSET($H31,0,-2)&amp;"",responseOption0,0),2)),FALSE,INDEX(responseValidationRulesGroup0,MATCH(OFFSET($H31,0,-2)&amp;"",responseOption0,0),2)),TRIM(OFFSET($H31,0,-1)) = ""),"A comment is required for this response",IF(IF(ISNA(INDEX(responseValidationRulesGroup0,MATCH(OFFSET($H31,0,-2)&amp;"",responseOption0,0),3)),FALSE,INDEX(responseValidationRulesGroup0,MATCH(OFFSET($H31,0,-2)&amp;"",responseOption0,0),3)),IF(TRIM(OFFSET($H31,0,-1)) = "","Complete","The comment must be left blank for this response"),IF(TRIM(OFFSET($H31,0,-2))="","Incomplete", "Complete"))))</f>
        <v>0</v>
      </c>
      <c r="I31" s="1">
        <v>0</v>
      </c>
    </row>
    <row r="32" spans="1:9">
      <c r="B32" s="1">
        <v>1691398</v>
      </c>
      <c r="C32" s="6" t="s">
        <v>59</v>
      </c>
      <c r="D32" s="22" t="s">
        <v>60</v>
      </c>
      <c r="E32" s="7"/>
      <c r="F32" s="11"/>
      <c r="G32" s="12"/>
      <c r="H32" s="23" t="str">
        <f>IF(AND(ISNA(MATCH(OFFSET($H32,0,-2)&amp;"",responseOption0,0)),NOT(TRIM(OFFSET($H32,0,-2)) = "")),"Response must be one of "&amp;INDEX(responseValidationRulesGroup0,4,1),IF(AND(IF(ISNA(INDEX(responseValidationRulesGroup0,MATCH(OFFSET($H32,0,-2)&amp;"",responseOption0,0),2)),FALSE,INDEX(responseValidationRulesGroup0,MATCH(OFFSET($H32,0,-2)&amp;"",responseOption0,0),2)),TRIM(OFFSET($H32,0,-1)) = ""),"A comment is required for this response",IF(IF(ISNA(INDEX(responseValidationRulesGroup0,MATCH(OFFSET($H32,0,-2)&amp;"",responseOption0,0),3)),FALSE,INDEX(responseValidationRulesGroup0,MATCH(OFFSET($H32,0,-2)&amp;"",responseOption0,0),3)),IF(TRIM(OFFSET($H32,0,-1)) = "","Complete","The comment must be left blank for this response"),IF(TRIM(OFFSET($H32,0,-2))="","Incomplete", "Complete"))))</f>
        <v>0</v>
      </c>
      <c r="I32" s="1">
        <v>1</v>
      </c>
    </row>
    <row r="33" spans="1:9" customHeight="1" ht="20">
      <c r="B33" s="1"/>
      <c r="C33" s="15" t="s">
        <v>61</v>
      </c>
      <c r="D33" s="14"/>
      <c r="E33" s="16"/>
      <c r="F33" s="13"/>
      <c r="G33" s="17"/>
      <c r="H33" s="23" t="str">
        <f>IF(AND(ISBLANK(F33),ISBLANK(G33)),"?", "Anything entered in this row will be ignored")</f>
        <v>0</v>
      </c>
      <c r="I33" s="1">
        <v>-1</v>
      </c>
    </row>
    <row r="34" spans="1:9">
      <c r="B34" s="1">
        <v>1691399</v>
      </c>
      <c r="C34" s="6" t="s">
        <v>62</v>
      </c>
      <c r="D34" s="22" t="s">
        <v>63</v>
      </c>
      <c r="E34" s="7"/>
      <c r="F34" s="11"/>
      <c r="G34" s="12"/>
      <c r="H34" s="23" t="str">
        <f>IF(AND(ISNA(MATCH(OFFSET($H34,0,-2)&amp;"",responseOption0,0)),NOT(TRIM(OFFSET($H34,0,-2)) = "")),"Response must be one of "&amp;INDEX(responseValidationRulesGroup0,4,1),IF(AND(IF(ISNA(INDEX(responseValidationRulesGroup0,MATCH(OFFSET($H34,0,-2)&amp;"",responseOption0,0),2)),FALSE,INDEX(responseValidationRulesGroup0,MATCH(OFFSET($H34,0,-2)&amp;"",responseOption0,0),2)),TRIM(OFFSET($H34,0,-1)) = ""),"A comment is required for this response",IF(IF(ISNA(INDEX(responseValidationRulesGroup0,MATCH(OFFSET($H34,0,-2)&amp;"",responseOption0,0),3)),FALSE,INDEX(responseValidationRulesGroup0,MATCH(OFFSET($H34,0,-2)&amp;"",responseOption0,0),3)),IF(TRIM(OFFSET($H34,0,-1)) = "","Complete","The comment must be left blank for this response"),IF(TRIM(OFFSET($H34,0,-2))="","Incomplete", "Complete"))))</f>
        <v>0</v>
      </c>
      <c r="I34" s="1">
        <v>1</v>
      </c>
    </row>
    <row r="35" spans="1:9">
      <c r="B35" s="1">
        <v>1691400</v>
      </c>
      <c r="C35" s="6" t="s">
        <v>64</v>
      </c>
      <c r="D35" s="22" t="s">
        <v>65</v>
      </c>
      <c r="E35" s="7"/>
      <c r="F35" s="11"/>
      <c r="G35" s="12"/>
      <c r="H35" s="23" t="str">
        <f>IF(AND(ISNA(MATCH(OFFSET($H35,0,-2)&amp;"",responseOption0,0)),NOT(TRIM(OFFSET($H35,0,-2)) = "")),"Response must be one of "&amp;INDEX(responseValidationRulesGroup0,4,1),IF(AND(IF(ISNA(INDEX(responseValidationRulesGroup0,MATCH(OFFSET($H35,0,-2)&amp;"",responseOption0,0),2)),FALSE,INDEX(responseValidationRulesGroup0,MATCH(OFFSET($H35,0,-2)&amp;"",responseOption0,0),2)),TRIM(OFFSET($H35,0,-1)) = ""),"A comment is required for this response",IF(IF(ISNA(INDEX(responseValidationRulesGroup0,MATCH(OFFSET($H35,0,-2)&amp;"",responseOption0,0),3)),FALSE,INDEX(responseValidationRulesGroup0,MATCH(OFFSET($H35,0,-2)&amp;"",responseOption0,0),3)),IF(TRIM(OFFSET($H35,0,-1)) = "","Complete","The comment must be left blank for this response"),IF(TRIM(OFFSET($H35,0,-2))="","Incomplete", "Complete"))))</f>
        <v>0</v>
      </c>
      <c r="I35" s="1">
        <v>0</v>
      </c>
    </row>
    <row r="36" spans="1:9">
      <c r="B36" s="1">
        <v>1691401</v>
      </c>
      <c r="C36" s="6" t="s">
        <v>66</v>
      </c>
      <c r="D36" s="22" t="s">
        <v>67</v>
      </c>
      <c r="E36" s="7"/>
      <c r="F36" s="11"/>
      <c r="G36" s="12"/>
      <c r="H36" s="23" t="str">
        <f>IF(AND(ISNA(MATCH(OFFSET($H36,0,-2)&amp;"",responseOption0,0)),NOT(TRIM(OFFSET($H36,0,-2)) = "")),"Response must be one of "&amp;INDEX(responseValidationRulesGroup0,4,1),IF(AND(IF(ISNA(INDEX(responseValidationRulesGroup0,MATCH(OFFSET($H36,0,-2)&amp;"",responseOption0,0),2)),FALSE,INDEX(responseValidationRulesGroup0,MATCH(OFFSET($H36,0,-2)&amp;"",responseOption0,0),2)),TRIM(OFFSET($H36,0,-1)) = ""),"A comment is required for this response",IF(IF(ISNA(INDEX(responseValidationRulesGroup0,MATCH(OFFSET($H36,0,-2)&amp;"",responseOption0,0),3)),FALSE,INDEX(responseValidationRulesGroup0,MATCH(OFFSET($H36,0,-2)&amp;"",responseOption0,0),3)),IF(TRIM(OFFSET($H36,0,-1)) = "","Complete","The comment must be left blank for this response"),IF(TRIM(OFFSET($H36,0,-2))="","Incomplete", "Complete"))))</f>
        <v>0</v>
      </c>
      <c r="I36" s="1">
        <v>1</v>
      </c>
    </row>
    <row r="37" spans="1:9">
      <c r="B37" s="1">
        <v>1691402</v>
      </c>
      <c r="C37" s="6" t="s">
        <v>68</v>
      </c>
      <c r="D37" s="22" t="s">
        <v>69</v>
      </c>
      <c r="E37" s="7"/>
      <c r="F37" s="11"/>
      <c r="G37" s="12"/>
      <c r="H37" s="23" t="str">
        <f>IF(AND(ISNA(MATCH(OFFSET($H37,0,-2)&amp;"",responseOption0,0)),NOT(TRIM(OFFSET($H37,0,-2)) = "")),"Response must be one of "&amp;INDEX(responseValidationRulesGroup0,4,1),IF(AND(IF(ISNA(INDEX(responseValidationRulesGroup0,MATCH(OFFSET($H37,0,-2)&amp;"",responseOption0,0),2)),FALSE,INDEX(responseValidationRulesGroup0,MATCH(OFFSET($H37,0,-2)&amp;"",responseOption0,0),2)),TRIM(OFFSET($H37,0,-1)) = ""),"A comment is required for this response",IF(IF(ISNA(INDEX(responseValidationRulesGroup0,MATCH(OFFSET($H37,0,-2)&amp;"",responseOption0,0),3)),FALSE,INDEX(responseValidationRulesGroup0,MATCH(OFFSET($H37,0,-2)&amp;"",responseOption0,0),3)),IF(TRIM(OFFSET($H37,0,-1)) = "","Complete","The comment must be left blank for this response"),IF(TRIM(OFFSET($H37,0,-2))="","Incomplete", "Complete"))))</f>
        <v>0</v>
      </c>
      <c r="I37" s="1">
        <v>0</v>
      </c>
    </row>
    <row r="38" spans="1:9">
      <c r="B38" s="1">
        <v>1691403</v>
      </c>
      <c r="C38" s="6" t="s">
        <v>70</v>
      </c>
      <c r="D38" s="22" t="s">
        <v>71</v>
      </c>
      <c r="E38" s="7"/>
      <c r="F38" s="11"/>
      <c r="G38" s="12"/>
      <c r="H38" s="23" t="str">
        <f>IF(AND(ISNA(MATCH(OFFSET($H38,0,-2)&amp;"",responseOption0,0)),NOT(TRIM(OFFSET($H38,0,-2)) = "")),"Response must be one of "&amp;INDEX(responseValidationRulesGroup0,4,1),IF(AND(IF(ISNA(INDEX(responseValidationRulesGroup0,MATCH(OFFSET($H38,0,-2)&amp;"",responseOption0,0),2)),FALSE,INDEX(responseValidationRulesGroup0,MATCH(OFFSET($H38,0,-2)&amp;"",responseOption0,0),2)),TRIM(OFFSET($H38,0,-1)) = ""),"A comment is required for this response",IF(IF(ISNA(INDEX(responseValidationRulesGroup0,MATCH(OFFSET($H38,0,-2)&amp;"",responseOption0,0),3)),FALSE,INDEX(responseValidationRulesGroup0,MATCH(OFFSET($H38,0,-2)&amp;"",responseOption0,0),3)),IF(TRIM(OFFSET($H38,0,-1)) = "","Complete","The comment must be left blank for this response"),IF(TRIM(OFFSET($H38,0,-2))="","Incomplete", "Complete"))))</f>
        <v>0</v>
      </c>
      <c r="I38" s="1">
        <v>1</v>
      </c>
    </row>
    <row r="39" spans="1:9">
      <c r="B39" s="1">
        <v>1691404</v>
      </c>
      <c r="C39" s="6" t="s">
        <v>72</v>
      </c>
      <c r="D39" s="22" t="s">
        <v>73</v>
      </c>
      <c r="E39" s="7"/>
      <c r="F39" s="11"/>
      <c r="G39" s="12"/>
      <c r="H39" s="23" t="str">
        <f>IF(AND(ISNA(MATCH(OFFSET($H39,0,-2)&amp;"",responseOption0,0)),NOT(TRIM(OFFSET($H39,0,-2)) = "")),"Response must be one of "&amp;INDEX(responseValidationRulesGroup0,4,1),IF(AND(IF(ISNA(INDEX(responseValidationRulesGroup0,MATCH(OFFSET($H39,0,-2)&amp;"",responseOption0,0),2)),FALSE,INDEX(responseValidationRulesGroup0,MATCH(OFFSET($H39,0,-2)&amp;"",responseOption0,0),2)),TRIM(OFFSET($H39,0,-1)) = ""),"A comment is required for this response",IF(IF(ISNA(INDEX(responseValidationRulesGroup0,MATCH(OFFSET($H39,0,-2)&amp;"",responseOption0,0),3)),FALSE,INDEX(responseValidationRulesGroup0,MATCH(OFFSET($H39,0,-2)&amp;"",responseOption0,0),3)),IF(TRIM(OFFSET($H39,0,-1)) = "","Complete","The comment must be left blank for this response"),IF(TRIM(OFFSET($H39,0,-2))="","Incomplete", "Complete"))))</f>
        <v>0</v>
      </c>
      <c r="I39" s="1">
        <v>0</v>
      </c>
    </row>
    <row r="40" spans="1:9">
      <c r="B40" s="1">
        <v>1691405</v>
      </c>
      <c r="C40" s="6" t="s">
        <v>74</v>
      </c>
      <c r="D40" s="22" t="s">
        <v>75</v>
      </c>
      <c r="E40" s="7"/>
      <c r="F40" s="11"/>
      <c r="G40" s="12"/>
      <c r="H40" s="23" t="str">
        <f>IF(AND(ISNA(MATCH(OFFSET($H40,0,-2)&amp;"",responseOption0,0)),NOT(TRIM(OFFSET($H40,0,-2)) = "")),"Response must be one of "&amp;INDEX(responseValidationRulesGroup0,4,1),IF(AND(IF(ISNA(INDEX(responseValidationRulesGroup0,MATCH(OFFSET($H40,0,-2)&amp;"",responseOption0,0),2)),FALSE,INDEX(responseValidationRulesGroup0,MATCH(OFFSET($H40,0,-2)&amp;"",responseOption0,0),2)),TRIM(OFFSET($H40,0,-1)) = ""),"A comment is required for this response",IF(IF(ISNA(INDEX(responseValidationRulesGroup0,MATCH(OFFSET($H40,0,-2)&amp;"",responseOption0,0),3)),FALSE,INDEX(responseValidationRulesGroup0,MATCH(OFFSET($H40,0,-2)&amp;"",responseOption0,0),3)),IF(TRIM(OFFSET($H40,0,-1)) = "","Complete","The comment must be left blank for this response"),IF(TRIM(OFFSET($H40,0,-2))="","Incomplete", "Complete"))))</f>
        <v>0</v>
      </c>
      <c r="I40" s="1">
        <v>1</v>
      </c>
    </row>
    <row r="41" spans="1:9">
      <c r="B41" s="1">
        <v>1691406</v>
      </c>
      <c r="C41" s="6" t="s">
        <v>76</v>
      </c>
      <c r="D41" s="22" t="s">
        <v>77</v>
      </c>
      <c r="E41" s="7"/>
      <c r="F41" s="11"/>
      <c r="G41" s="12"/>
      <c r="H41" s="23" t="str">
        <f>IF(AND(ISNA(MATCH(OFFSET($H41,0,-2)&amp;"",responseOption0,0)),NOT(TRIM(OFFSET($H41,0,-2)) = "")),"Response must be one of "&amp;INDEX(responseValidationRulesGroup0,4,1),IF(AND(IF(ISNA(INDEX(responseValidationRulesGroup0,MATCH(OFFSET($H41,0,-2)&amp;"",responseOption0,0),2)),FALSE,INDEX(responseValidationRulesGroup0,MATCH(OFFSET($H41,0,-2)&amp;"",responseOption0,0),2)),TRIM(OFFSET($H41,0,-1)) = ""),"A comment is required for this response",IF(IF(ISNA(INDEX(responseValidationRulesGroup0,MATCH(OFFSET($H41,0,-2)&amp;"",responseOption0,0),3)),FALSE,INDEX(responseValidationRulesGroup0,MATCH(OFFSET($H41,0,-2)&amp;"",responseOption0,0),3)),IF(TRIM(OFFSET($H41,0,-1)) = "","Complete","The comment must be left blank for this response"),IF(TRIM(OFFSET($H41,0,-2))="","Incomplete", "Complete"))))</f>
        <v>0</v>
      </c>
      <c r="I41" s="1">
        <v>0</v>
      </c>
    </row>
    <row r="42" spans="1:9" customHeight="1" ht="20">
      <c r="B42" s="1"/>
      <c r="C42" s="15" t="s">
        <v>78</v>
      </c>
      <c r="D42" s="14"/>
      <c r="E42" s="16"/>
      <c r="F42" s="13"/>
      <c r="G42" s="17"/>
      <c r="H42" s="23" t="str">
        <f>IF(AND(ISBLANK(F42),ISBLANK(G42)),"?", "Anything entered in this row will be ignored")</f>
        <v>0</v>
      </c>
      <c r="I42" s="1">
        <v>-1</v>
      </c>
    </row>
    <row r="43" spans="1:9">
      <c r="B43" s="1">
        <v>1691407</v>
      </c>
      <c r="C43" s="6" t="s">
        <v>79</v>
      </c>
      <c r="D43" s="22" t="s">
        <v>80</v>
      </c>
      <c r="E43" s="7"/>
      <c r="F43" s="11"/>
      <c r="G43" s="12"/>
      <c r="H43" s="23" t="str">
        <f>IF(AND(ISNA(MATCH(OFFSET($H43,0,-2)&amp;"",responseOption0,0)),NOT(TRIM(OFFSET($H43,0,-2)) = "")),"Response must be one of "&amp;INDEX(responseValidationRulesGroup0,4,1),IF(AND(IF(ISNA(INDEX(responseValidationRulesGroup0,MATCH(OFFSET($H43,0,-2)&amp;"",responseOption0,0),2)),FALSE,INDEX(responseValidationRulesGroup0,MATCH(OFFSET($H43,0,-2)&amp;"",responseOption0,0),2)),TRIM(OFFSET($H43,0,-1)) = ""),"A comment is required for this response",IF(IF(ISNA(INDEX(responseValidationRulesGroup0,MATCH(OFFSET($H43,0,-2)&amp;"",responseOption0,0),3)),FALSE,INDEX(responseValidationRulesGroup0,MATCH(OFFSET($H43,0,-2)&amp;"",responseOption0,0),3)),IF(TRIM(OFFSET($H43,0,-1)) = "","Complete","The comment must be left blank for this response"),IF(TRIM(OFFSET($H43,0,-2))="","Incomplete", "Complete"))))</f>
        <v>0</v>
      </c>
      <c r="I43" s="1">
        <v>1</v>
      </c>
    </row>
    <row r="44" spans="1:9">
      <c r="B44" s="1">
        <v>1691408</v>
      </c>
      <c r="C44" s="6" t="s">
        <v>81</v>
      </c>
      <c r="D44" s="22" t="s">
        <v>82</v>
      </c>
      <c r="E44" s="7"/>
      <c r="F44" s="11"/>
      <c r="G44" s="12"/>
      <c r="H44" s="23" t="str">
        <f>IF(AND(ISNA(MATCH(OFFSET($H44,0,-2)&amp;"",responseOption0,0)),NOT(TRIM(OFFSET($H44,0,-2)) = "")),"Response must be one of "&amp;INDEX(responseValidationRulesGroup0,4,1),IF(AND(IF(ISNA(INDEX(responseValidationRulesGroup0,MATCH(OFFSET($H44,0,-2)&amp;"",responseOption0,0),2)),FALSE,INDEX(responseValidationRulesGroup0,MATCH(OFFSET($H44,0,-2)&amp;"",responseOption0,0),2)),TRIM(OFFSET($H44,0,-1)) = ""),"A comment is required for this response",IF(IF(ISNA(INDEX(responseValidationRulesGroup0,MATCH(OFFSET($H44,0,-2)&amp;"",responseOption0,0),3)),FALSE,INDEX(responseValidationRulesGroup0,MATCH(OFFSET($H44,0,-2)&amp;"",responseOption0,0),3)),IF(TRIM(OFFSET($H44,0,-1)) = "","Complete","The comment must be left blank for this response"),IF(TRIM(OFFSET($H44,0,-2))="","Incomplete", "Complete"))))</f>
        <v>0</v>
      </c>
      <c r="I44" s="1">
        <v>0</v>
      </c>
    </row>
    <row r="45" spans="1:9">
      <c r="B45" s="1">
        <v>1691409</v>
      </c>
      <c r="C45" s="6" t="s">
        <v>83</v>
      </c>
      <c r="D45" s="22" t="s">
        <v>84</v>
      </c>
      <c r="E45" s="7"/>
      <c r="F45" s="11"/>
      <c r="G45" s="12"/>
      <c r="H45" s="23" t="str">
        <f>IF(AND(ISNA(MATCH(OFFSET($H45,0,-2)&amp;"",responseOption0,0)),NOT(TRIM(OFFSET($H45,0,-2)) = "")),"Response must be one of "&amp;INDEX(responseValidationRulesGroup0,4,1),IF(AND(IF(ISNA(INDEX(responseValidationRulesGroup0,MATCH(OFFSET($H45,0,-2)&amp;"",responseOption0,0),2)),FALSE,INDEX(responseValidationRulesGroup0,MATCH(OFFSET($H45,0,-2)&amp;"",responseOption0,0),2)),TRIM(OFFSET($H45,0,-1)) = ""),"A comment is required for this response",IF(IF(ISNA(INDEX(responseValidationRulesGroup0,MATCH(OFFSET($H45,0,-2)&amp;"",responseOption0,0),3)),FALSE,INDEX(responseValidationRulesGroup0,MATCH(OFFSET($H45,0,-2)&amp;"",responseOption0,0),3)),IF(TRIM(OFFSET($H45,0,-1)) = "","Complete","The comment must be left blank for this response"),IF(TRIM(OFFSET($H45,0,-2))="","Incomplete", "Complete"))))</f>
        <v>0</v>
      </c>
      <c r="I45" s="1">
        <v>1</v>
      </c>
    </row>
    <row r="46" spans="1:9">
      <c r="B46" s="1">
        <v>1691410</v>
      </c>
      <c r="C46" s="6" t="s">
        <v>85</v>
      </c>
      <c r="D46" s="22" t="s">
        <v>86</v>
      </c>
      <c r="E46" s="7"/>
      <c r="F46" s="11"/>
      <c r="G46" s="12"/>
      <c r="H46" s="23" t="str">
        <f>IF(AND(ISNA(MATCH(OFFSET($H46,0,-2)&amp;"",responseOption0,0)),NOT(TRIM(OFFSET($H46,0,-2)) = "")),"Response must be one of "&amp;INDEX(responseValidationRulesGroup0,4,1),IF(AND(IF(ISNA(INDEX(responseValidationRulesGroup0,MATCH(OFFSET($H46,0,-2)&amp;"",responseOption0,0),2)),FALSE,INDEX(responseValidationRulesGroup0,MATCH(OFFSET($H46,0,-2)&amp;"",responseOption0,0),2)),TRIM(OFFSET($H46,0,-1)) = ""),"A comment is required for this response",IF(IF(ISNA(INDEX(responseValidationRulesGroup0,MATCH(OFFSET($H46,0,-2)&amp;"",responseOption0,0),3)),FALSE,INDEX(responseValidationRulesGroup0,MATCH(OFFSET($H46,0,-2)&amp;"",responseOption0,0),3)),IF(TRIM(OFFSET($H46,0,-1)) = "","Complete","The comment must be left blank for this response"),IF(TRIM(OFFSET($H46,0,-2))="","Incomplete", "Complete"))))</f>
        <v>0</v>
      </c>
      <c r="I46" s="1">
        <v>0</v>
      </c>
    </row>
    <row r="47" spans="1:9">
      <c r="B47" s="1">
        <v>1691411</v>
      </c>
      <c r="C47" s="6" t="s">
        <v>87</v>
      </c>
      <c r="D47" s="22" t="s">
        <v>88</v>
      </c>
      <c r="E47" s="7"/>
      <c r="F47" s="11"/>
      <c r="G47" s="12"/>
      <c r="H47" s="23" t="str">
        <f>IF(AND(ISNA(MATCH(OFFSET($H47,0,-2)&amp;"",responseOption0,0)),NOT(TRIM(OFFSET($H47,0,-2)) = "")),"Response must be one of "&amp;INDEX(responseValidationRulesGroup0,4,1),IF(AND(IF(ISNA(INDEX(responseValidationRulesGroup0,MATCH(OFFSET($H47,0,-2)&amp;"",responseOption0,0),2)),FALSE,INDEX(responseValidationRulesGroup0,MATCH(OFFSET($H47,0,-2)&amp;"",responseOption0,0),2)),TRIM(OFFSET($H47,0,-1)) = ""),"A comment is required for this response",IF(IF(ISNA(INDEX(responseValidationRulesGroup0,MATCH(OFFSET($H47,0,-2)&amp;"",responseOption0,0),3)),FALSE,INDEX(responseValidationRulesGroup0,MATCH(OFFSET($H47,0,-2)&amp;"",responseOption0,0),3)),IF(TRIM(OFFSET($H47,0,-1)) = "","Complete","The comment must be left blank for this response"),IF(TRIM(OFFSET($H47,0,-2))="","Incomplete", "Complete"))))</f>
        <v>0</v>
      </c>
      <c r="I47" s="1">
        <v>1</v>
      </c>
    </row>
    <row r="48" spans="1:9">
      <c r="B48" s="1">
        <v>1691412</v>
      </c>
      <c r="C48" s="6" t="s">
        <v>89</v>
      </c>
      <c r="D48" s="22" t="s">
        <v>90</v>
      </c>
      <c r="E48" s="7"/>
      <c r="F48" s="11"/>
      <c r="G48" s="12"/>
      <c r="H48" s="23" t="str">
        <f>IF(AND(ISNA(MATCH(OFFSET($H48,0,-2)&amp;"",responseOption0,0)),NOT(TRIM(OFFSET($H48,0,-2)) = "")),"Response must be one of "&amp;INDEX(responseValidationRulesGroup0,4,1),IF(AND(IF(ISNA(INDEX(responseValidationRulesGroup0,MATCH(OFFSET($H48,0,-2)&amp;"",responseOption0,0),2)),FALSE,INDEX(responseValidationRulesGroup0,MATCH(OFFSET($H48,0,-2)&amp;"",responseOption0,0),2)),TRIM(OFFSET($H48,0,-1)) = ""),"A comment is required for this response",IF(IF(ISNA(INDEX(responseValidationRulesGroup0,MATCH(OFFSET($H48,0,-2)&amp;"",responseOption0,0),3)),FALSE,INDEX(responseValidationRulesGroup0,MATCH(OFFSET($H48,0,-2)&amp;"",responseOption0,0),3)),IF(TRIM(OFFSET($H48,0,-1)) = "","Complete","The comment must be left blank for this response"),IF(TRIM(OFFSET($H48,0,-2))="","Incomplete", "Complete"))))</f>
        <v>0</v>
      </c>
      <c r="I48" s="1">
        <v>0</v>
      </c>
    </row>
    <row r="49" spans="1:9">
      <c r="B49" s="1">
        <v>1691413</v>
      </c>
      <c r="C49" s="6" t="s">
        <v>91</v>
      </c>
      <c r="D49" s="22" t="s">
        <v>92</v>
      </c>
      <c r="E49" s="7"/>
      <c r="F49" s="11"/>
      <c r="G49" s="12"/>
      <c r="H49" s="23" t="str">
        <f>IF(AND(ISNA(MATCH(OFFSET($H49,0,-2)&amp;"",responseOption0,0)),NOT(TRIM(OFFSET($H49,0,-2)) = "")),"Response must be one of "&amp;INDEX(responseValidationRulesGroup0,4,1),IF(AND(IF(ISNA(INDEX(responseValidationRulesGroup0,MATCH(OFFSET($H49,0,-2)&amp;"",responseOption0,0),2)),FALSE,INDEX(responseValidationRulesGroup0,MATCH(OFFSET($H49,0,-2)&amp;"",responseOption0,0),2)),TRIM(OFFSET($H49,0,-1)) = ""),"A comment is required for this response",IF(IF(ISNA(INDEX(responseValidationRulesGroup0,MATCH(OFFSET($H49,0,-2)&amp;"",responseOption0,0),3)),FALSE,INDEX(responseValidationRulesGroup0,MATCH(OFFSET($H49,0,-2)&amp;"",responseOption0,0),3)),IF(TRIM(OFFSET($H49,0,-1)) = "","Complete","The comment must be left blank for this response"),IF(TRIM(OFFSET($H49,0,-2))="","Incomplete", "Complete"))))</f>
        <v>0</v>
      </c>
      <c r="I49" s="1">
        <v>1</v>
      </c>
    </row>
    <row r="50" spans="1:9">
      <c r="B50" s="1">
        <v>1691414</v>
      </c>
      <c r="C50" s="6" t="s">
        <v>93</v>
      </c>
      <c r="D50" s="22" t="s">
        <v>94</v>
      </c>
      <c r="E50" s="7"/>
      <c r="F50" s="11"/>
      <c r="G50" s="12"/>
      <c r="H50" s="23" t="str">
        <f>IF(AND(ISNA(MATCH(OFFSET($H50,0,-2)&amp;"",responseOption0,0)),NOT(TRIM(OFFSET($H50,0,-2)) = "")),"Response must be one of "&amp;INDEX(responseValidationRulesGroup0,4,1),IF(AND(IF(ISNA(INDEX(responseValidationRulesGroup0,MATCH(OFFSET($H50,0,-2)&amp;"",responseOption0,0),2)),FALSE,INDEX(responseValidationRulesGroup0,MATCH(OFFSET($H50,0,-2)&amp;"",responseOption0,0),2)),TRIM(OFFSET($H50,0,-1)) = ""),"A comment is required for this response",IF(IF(ISNA(INDEX(responseValidationRulesGroup0,MATCH(OFFSET($H50,0,-2)&amp;"",responseOption0,0),3)),FALSE,INDEX(responseValidationRulesGroup0,MATCH(OFFSET($H50,0,-2)&amp;"",responseOption0,0),3)),IF(TRIM(OFFSET($H50,0,-1)) = "","Complete","The comment must be left blank for this response"),IF(TRIM(OFFSET($H50,0,-2))="","Incomplete", "Complete"))))</f>
        <v>0</v>
      </c>
      <c r="I50" s="1">
        <v>0</v>
      </c>
    </row>
    <row r="51" spans="1:9">
      <c r="B51" s="1">
        <v>1691415</v>
      </c>
      <c r="C51" s="6" t="s">
        <v>95</v>
      </c>
      <c r="D51" s="22" t="s">
        <v>96</v>
      </c>
      <c r="E51" s="7"/>
      <c r="F51" s="11"/>
      <c r="G51" s="12"/>
      <c r="H51" s="23" t="str">
        <f>IF(AND(ISNA(MATCH(OFFSET($H51,0,-2)&amp;"",responseOption0,0)),NOT(TRIM(OFFSET($H51,0,-2)) = "")),"Response must be one of "&amp;INDEX(responseValidationRulesGroup0,4,1),IF(AND(IF(ISNA(INDEX(responseValidationRulesGroup0,MATCH(OFFSET($H51,0,-2)&amp;"",responseOption0,0),2)),FALSE,INDEX(responseValidationRulesGroup0,MATCH(OFFSET($H51,0,-2)&amp;"",responseOption0,0),2)),TRIM(OFFSET($H51,0,-1)) = ""),"A comment is required for this response",IF(IF(ISNA(INDEX(responseValidationRulesGroup0,MATCH(OFFSET($H51,0,-2)&amp;"",responseOption0,0),3)),FALSE,INDEX(responseValidationRulesGroup0,MATCH(OFFSET($H51,0,-2)&amp;"",responseOption0,0),3)),IF(TRIM(OFFSET($H51,0,-1)) = "","Complete","The comment must be left blank for this response"),IF(TRIM(OFFSET($H51,0,-2))="","Incomplete", "Complete"))))</f>
        <v>0</v>
      </c>
      <c r="I51" s="1">
        <v>1</v>
      </c>
    </row>
    <row r="52" spans="1:9">
      <c r="B52" s="1">
        <v>1691416</v>
      </c>
      <c r="C52" s="6" t="s">
        <v>97</v>
      </c>
      <c r="D52" s="22" t="s">
        <v>98</v>
      </c>
      <c r="E52" s="7"/>
      <c r="F52" s="11"/>
      <c r="G52" s="12"/>
      <c r="H52" s="23" t="str">
        <f>IF(AND(ISNA(MATCH(OFFSET($H52,0,-2)&amp;"",responseOption0,0)),NOT(TRIM(OFFSET($H52,0,-2)) = "")),"Response must be one of "&amp;INDEX(responseValidationRulesGroup0,4,1),IF(AND(IF(ISNA(INDEX(responseValidationRulesGroup0,MATCH(OFFSET($H52,0,-2)&amp;"",responseOption0,0),2)),FALSE,INDEX(responseValidationRulesGroup0,MATCH(OFFSET($H52,0,-2)&amp;"",responseOption0,0),2)),TRIM(OFFSET($H52,0,-1)) = ""),"A comment is required for this response",IF(IF(ISNA(INDEX(responseValidationRulesGroup0,MATCH(OFFSET($H52,0,-2)&amp;"",responseOption0,0),3)),FALSE,INDEX(responseValidationRulesGroup0,MATCH(OFFSET($H52,0,-2)&amp;"",responseOption0,0),3)),IF(TRIM(OFFSET($H52,0,-1)) = "","Complete","The comment must be left blank for this response"),IF(TRIM(OFFSET($H52,0,-2))="","Incomplete", "Complete"))))</f>
        <v>0</v>
      </c>
      <c r="I52" s="1">
        <v>0</v>
      </c>
    </row>
    <row r="53" spans="1:9">
      <c r="B53" s="1">
        <v>1691417</v>
      </c>
      <c r="C53" s="6" t="s">
        <v>99</v>
      </c>
      <c r="D53" s="22" t="s">
        <v>100</v>
      </c>
      <c r="E53" s="7"/>
      <c r="F53" s="11"/>
      <c r="G53" s="12"/>
      <c r="H53" s="23" t="str">
        <f>IF(AND(ISNA(MATCH(OFFSET($H53,0,-2)&amp;"",responseOption0,0)),NOT(TRIM(OFFSET($H53,0,-2)) = "")),"Response must be one of "&amp;INDEX(responseValidationRulesGroup0,4,1),IF(AND(IF(ISNA(INDEX(responseValidationRulesGroup0,MATCH(OFFSET($H53,0,-2)&amp;"",responseOption0,0),2)),FALSE,INDEX(responseValidationRulesGroup0,MATCH(OFFSET($H53,0,-2)&amp;"",responseOption0,0),2)),TRIM(OFFSET($H53,0,-1)) = ""),"A comment is required for this response",IF(IF(ISNA(INDEX(responseValidationRulesGroup0,MATCH(OFFSET($H53,0,-2)&amp;"",responseOption0,0),3)),FALSE,INDEX(responseValidationRulesGroup0,MATCH(OFFSET($H53,0,-2)&amp;"",responseOption0,0),3)),IF(TRIM(OFFSET($H53,0,-1)) = "","Complete","The comment must be left blank for this response"),IF(TRIM(OFFSET($H53,0,-2))="","Incomplete", "Complete"))))</f>
        <v>0</v>
      </c>
      <c r="I53" s="1">
        <v>1</v>
      </c>
    </row>
    <row r="54" spans="1:9">
      <c r="B54" s="1">
        <v>1691418</v>
      </c>
      <c r="C54" s="6" t="s">
        <v>101</v>
      </c>
      <c r="D54" s="22" t="s">
        <v>102</v>
      </c>
      <c r="E54" s="7"/>
      <c r="F54" s="11"/>
      <c r="G54" s="12"/>
      <c r="H54" s="23" t="str">
        <f>IF(AND(ISNA(MATCH(OFFSET($H54,0,-2)&amp;"",responseOption0,0)),NOT(TRIM(OFFSET($H54,0,-2)) = "")),"Response must be one of "&amp;INDEX(responseValidationRulesGroup0,4,1),IF(AND(IF(ISNA(INDEX(responseValidationRulesGroup0,MATCH(OFFSET($H54,0,-2)&amp;"",responseOption0,0),2)),FALSE,INDEX(responseValidationRulesGroup0,MATCH(OFFSET($H54,0,-2)&amp;"",responseOption0,0),2)),TRIM(OFFSET($H54,0,-1)) = ""),"A comment is required for this response",IF(IF(ISNA(INDEX(responseValidationRulesGroup0,MATCH(OFFSET($H54,0,-2)&amp;"",responseOption0,0),3)),FALSE,INDEX(responseValidationRulesGroup0,MATCH(OFFSET($H54,0,-2)&amp;"",responseOption0,0),3)),IF(TRIM(OFFSET($H54,0,-1)) = "","Complete","The comment must be left blank for this response"),IF(TRIM(OFFSET($H54,0,-2))="","Incomplete", "Complete"))))</f>
        <v>0</v>
      </c>
      <c r="I54" s="1">
        <v>0</v>
      </c>
    </row>
    <row r="55" spans="1:9">
      <c r="B55" s="1">
        <v>1691419</v>
      </c>
      <c r="C55" s="6" t="s">
        <v>103</v>
      </c>
      <c r="D55" s="22" t="s">
        <v>104</v>
      </c>
      <c r="E55" s="7"/>
      <c r="F55" s="11"/>
      <c r="G55" s="12"/>
      <c r="H55" s="23" t="str">
        <f>IF(AND(ISNA(MATCH(OFFSET($H55,0,-2)&amp;"",responseOption0,0)),NOT(TRIM(OFFSET($H55,0,-2)) = "")),"Response must be one of "&amp;INDEX(responseValidationRulesGroup0,4,1),IF(AND(IF(ISNA(INDEX(responseValidationRulesGroup0,MATCH(OFFSET($H55,0,-2)&amp;"",responseOption0,0),2)),FALSE,INDEX(responseValidationRulesGroup0,MATCH(OFFSET($H55,0,-2)&amp;"",responseOption0,0),2)),TRIM(OFFSET($H55,0,-1)) = ""),"A comment is required for this response",IF(IF(ISNA(INDEX(responseValidationRulesGroup0,MATCH(OFFSET($H55,0,-2)&amp;"",responseOption0,0),3)),FALSE,INDEX(responseValidationRulesGroup0,MATCH(OFFSET($H55,0,-2)&amp;"",responseOption0,0),3)),IF(TRIM(OFFSET($H55,0,-1)) = "","Complete","The comment must be left blank for this response"),IF(TRIM(OFFSET($H55,0,-2))="","Incomplete", "Complete"))))</f>
        <v>0</v>
      </c>
      <c r="I55" s="1">
        <v>1</v>
      </c>
    </row>
    <row r="56" spans="1:9" customHeight="1" ht="20">
      <c r="B56" s="1"/>
      <c r="C56" s="15" t="s">
        <v>105</v>
      </c>
      <c r="D56" s="14"/>
      <c r="E56" s="16"/>
      <c r="F56" s="13"/>
      <c r="G56" s="17"/>
      <c r="H56" s="23" t="str">
        <f>IF(AND(ISBLANK(F56),ISBLANK(G56)),"?", "Anything entered in this row will be ignored")</f>
        <v>0</v>
      </c>
      <c r="I56" s="1">
        <v>-1</v>
      </c>
    </row>
    <row r="57" spans="1:9">
      <c r="B57" s="1">
        <v>1691420</v>
      </c>
      <c r="C57" s="6" t="s">
        <v>106</v>
      </c>
      <c r="D57" s="22" t="s">
        <v>107</v>
      </c>
      <c r="E57" s="7"/>
      <c r="F57" s="11"/>
      <c r="G57" s="12"/>
      <c r="H57" s="23" t="str">
        <f>IF(AND(ISNA(MATCH(OFFSET($H57,0,-2)&amp;"",responseOption0,0)),NOT(TRIM(OFFSET($H57,0,-2)) = "")),"Response must be one of "&amp;INDEX(responseValidationRulesGroup0,4,1),IF(AND(IF(ISNA(INDEX(responseValidationRulesGroup0,MATCH(OFFSET($H57,0,-2)&amp;"",responseOption0,0),2)),FALSE,INDEX(responseValidationRulesGroup0,MATCH(OFFSET($H57,0,-2)&amp;"",responseOption0,0),2)),TRIM(OFFSET($H57,0,-1)) = ""),"A comment is required for this response",IF(IF(ISNA(INDEX(responseValidationRulesGroup0,MATCH(OFFSET($H57,0,-2)&amp;"",responseOption0,0),3)),FALSE,INDEX(responseValidationRulesGroup0,MATCH(OFFSET($H57,0,-2)&amp;"",responseOption0,0),3)),IF(TRIM(OFFSET($H57,0,-1)) = "","Complete","The comment must be left blank for this response"),IF(TRIM(OFFSET($H57,0,-2))="","Incomplete", "Complete"))))</f>
        <v>0</v>
      </c>
      <c r="I57" s="1">
        <v>1</v>
      </c>
    </row>
    <row r="58" spans="1:9">
      <c r="B58" s="1">
        <v>1691421</v>
      </c>
      <c r="C58" s="6" t="s">
        <v>108</v>
      </c>
      <c r="D58" s="22" t="s">
        <v>109</v>
      </c>
      <c r="E58" s="7"/>
      <c r="F58" s="11"/>
      <c r="G58" s="12"/>
      <c r="H58" s="23" t="str">
        <f>IF(AND(ISNA(MATCH(OFFSET($H58,0,-2)&amp;"",responseOption0,0)),NOT(TRIM(OFFSET($H58,0,-2)) = "")),"Response must be one of "&amp;INDEX(responseValidationRulesGroup0,4,1),IF(AND(IF(ISNA(INDEX(responseValidationRulesGroup0,MATCH(OFFSET($H58,0,-2)&amp;"",responseOption0,0),2)),FALSE,INDEX(responseValidationRulesGroup0,MATCH(OFFSET($H58,0,-2)&amp;"",responseOption0,0),2)),TRIM(OFFSET($H58,0,-1)) = ""),"A comment is required for this response",IF(IF(ISNA(INDEX(responseValidationRulesGroup0,MATCH(OFFSET($H58,0,-2)&amp;"",responseOption0,0),3)),FALSE,INDEX(responseValidationRulesGroup0,MATCH(OFFSET($H58,0,-2)&amp;"",responseOption0,0),3)),IF(TRIM(OFFSET($H58,0,-1)) = "","Complete","The comment must be left blank for this response"),IF(TRIM(OFFSET($H58,0,-2))="","Incomplete", "Complete"))))</f>
        <v>0</v>
      </c>
      <c r="I58" s="1">
        <v>0</v>
      </c>
    </row>
    <row r="59" spans="1:9">
      <c r="B59" s="1">
        <v>1691422</v>
      </c>
      <c r="C59" s="6" t="s">
        <v>110</v>
      </c>
      <c r="D59" s="22" t="s">
        <v>111</v>
      </c>
      <c r="E59" s="7"/>
      <c r="F59" s="11"/>
      <c r="G59" s="12"/>
      <c r="H59" s="23" t="str">
        <f>IF(AND(ISNA(MATCH(OFFSET($H59,0,-2)&amp;"",responseOption0,0)),NOT(TRIM(OFFSET($H59,0,-2)) = "")),"Response must be one of "&amp;INDEX(responseValidationRulesGroup0,4,1),IF(AND(IF(ISNA(INDEX(responseValidationRulesGroup0,MATCH(OFFSET($H59,0,-2)&amp;"",responseOption0,0),2)),FALSE,INDEX(responseValidationRulesGroup0,MATCH(OFFSET($H59,0,-2)&amp;"",responseOption0,0),2)),TRIM(OFFSET($H59,0,-1)) = ""),"A comment is required for this response",IF(IF(ISNA(INDEX(responseValidationRulesGroup0,MATCH(OFFSET($H59,0,-2)&amp;"",responseOption0,0),3)),FALSE,INDEX(responseValidationRulesGroup0,MATCH(OFFSET($H59,0,-2)&amp;"",responseOption0,0),3)),IF(TRIM(OFFSET($H59,0,-1)) = "","Complete","The comment must be left blank for this response"),IF(TRIM(OFFSET($H59,0,-2))="","Incomplete", "Complete"))))</f>
        <v>0</v>
      </c>
      <c r="I59" s="1">
        <v>1</v>
      </c>
    </row>
    <row r="60" spans="1:9">
      <c r="B60" s="1">
        <v>1691423</v>
      </c>
      <c r="C60" s="6" t="s">
        <v>112</v>
      </c>
      <c r="D60" s="22" t="s">
        <v>113</v>
      </c>
      <c r="E60" s="7"/>
      <c r="F60" s="11"/>
      <c r="G60" s="12"/>
      <c r="H60" s="23" t="str">
        <f>IF(AND(ISNA(MATCH(OFFSET($H60,0,-2)&amp;"",responseOption0,0)),NOT(TRIM(OFFSET($H60,0,-2)) = "")),"Response must be one of "&amp;INDEX(responseValidationRulesGroup0,4,1),IF(AND(IF(ISNA(INDEX(responseValidationRulesGroup0,MATCH(OFFSET($H60,0,-2)&amp;"",responseOption0,0),2)),FALSE,INDEX(responseValidationRulesGroup0,MATCH(OFFSET($H60,0,-2)&amp;"",responseOption0,0),2)),TRIM(OFFSET($H60,0,-1)) = ""),"A comment is required for this response",IF(IF(ISNA(INDEX(responseValidationRulesGroup0,MATCH(OFFSET($H60,0,-2)&amp;"",responseOption0,0),3)),FALSE,INDEX(responseValidationRulesGroup0,MATCH(OFFSET($H60,0,-2)&amp;"",responseOption0,0),3)),IF(TRIM(OFFSET($H60,0,-1)) = "","Complete","The comment must be left blank for this response"),IF(TRIM(OFFSET($H60,0,-2))="","Incomplete", "Complete"))))</f>
        <v>0</v>
      </c>
      <c r="I60" s="1">
        <v>0</v>
      </c>
    </row>
    <row r="61" spans="1:9">
      <c r="B61" s="1">
        <v>1691424</v>
      </c>
      <c r="C61" s="6" t="s">
        <v>114</v>
      </c>
      <c r="D61" s="22" t="s">
        <v>115</v>
      </c>
      <c r="E61" s="7"/>
      <c r="F61" s="11"/>
      <c r="G61" s="12"/>
      <c r="H61" s="23" t="str">
        <f>IF(AND(ISNA(MATCH(OFFSET($H61,0,-2)&amp;"",responseOption0,0)),NOT(TRIM(OFFSET($H61,0,-2)) = "")),"Response must be one of "&amp;INDEX(responseValidationRulesGroup0,4,1),IF(AND(IF(ISNA(INDEX(responseValidationRulesGroup0,MATCH(OFFSET($H61,0,-2)&amp;"",responseOption0,0),2)),FALSE,INDEX(responseValidationRulesGroup0,MATCH(OFFSET($H61,0,-2)&amp;"",responseOption0,0),2)),TRIM(OFFSET($H61,0,-1)) = ""),"A comment is required for this response",IF(IF(ISNA(INDEX(responseValidationRulesGroup0,MATCH(OFFSET($H61,0,-2)&amp;"",responseOption0,0),3)),FALSE,INDEX(responseValidationRulesGroup0,MATCH(OFFSET($H61,0,-2)&amp;"",responseOption0,0),3)),IF(TRIM(OFFSET($H61,0,-1)) = "","Complete","The comment must be left blank for this response"),IF(TRIM(OFFSET($H61,0,-2))="","Incomplete", "Complete"))))</f>
        <v>0</v>
      </c>
      <c r="I61" s="1">
        <v>1</v>
      </c>
    </row>
    <row r="62" spans="1:9">
      <c r="B62" s="1">
        <v>1691425</v>
      </c>
      <c r="C62" s="6" t="s">
        <v>116</v>
      </c>
      <c r="D62" s="22" t="s">
        <v>117</v>
      </c>
      <c r="E62" s="7"/>
      <c r="F62" s="11"/>
      <c r="G62" s="12"/>
      <c r="H62" s="23" t="str">
        <f>IF(AND(ISNA(MATCH(OFFSET($H62,0,-2)&amp;"",responseOption0,0)),NOT(TRIM(OFFSET($H62,0,-2)) = "")),"Response must be one of "&amp;INDEX(responseValidationRulesGroup0,4,1),IF(AND(IF(ISNA(INDEX(responseValidationRulesGroup0,MATCH(OFFSET($H62,0,-2)&amp;"",responseOption0,0),2)),FALSE,INDEX(responseValidationRulesGroup0,MATCH(OFFSET($H62,0,-2)&amp;"",responseOption0,0),2)),TRIM(OFFSET($H62,0,-1)) = ""),"A comment is required for this response",IF(IF(ISNA(INDEX(responseValidationRulesGroup0,MATCH(OFFSET($H62,0,-2)&amp;"",responseOption0,0),3)),FALSE,INDEX(responseValidationRulesGroup0,MATCH(OFFSET($H62,0,-2)&amp;"",responseOption0,0),3)),IF(TRIM(OFFSET($H62,0,-1)) = "","Complete","The comment must be left blank for this response"),IF(TRIM(OFFSET($H62,0,-2))="","Incomplete", "Complete"))))</f>
        <v>0</v>
      </c>
      <c r="I62" s="1">
        <v>0</v>
      </c>
    </row>
    <row r="63" spans="1:9">
      <c r="B63" s="1">
        <v>1691426</v>
      </c>
      <c r="C63" s="6" t="s">
        <v>118</v>
      </c>
      <c r="D63" s="22" t="s">
        <v>119</v>
      </c>
      <c r="E63" s="7"/>
      <c r="F63" s="11"/>
      <c r="G63" s="12"/>
      <c r="H63" s="23" t="str">
        <f>IF(AND(ISNA(MATCH(OFFSET($H63,0,-2)&amp;"",responseOption0,0)),NOT(TRIM(OFFSET($H63,0,-2)) = "")),"Response must be one of "&amp;INDEX(responseValidationRulesGroup0,4,1),IF(AND(IF(ISNA(INDEX(responseValidationRulesGroup0,MATCH(OFFSET($H63,0,-2)&amp;"",responseOption0,0),2)),FALSE,INDEX(responseValidationRulesGroup0,MATCH(OFFSET($H63,0,-2)&amp;"",responseOption0,0),2)),TRIM(OFFSET($H63,0,-1)) = ""),"A comment is required for this response",IF(IF(ISNA(INDEX(responseValidationRulesGroup0,MATCH(OFFSET($H63,0,-2)&amp;"",responseOption0,0),3)),FALSE,INDEX(responseValidationRulesGroup0,MATCH(OFFSET($H63,0,-2)&amp;"",responseOption0,0),3)),IF(TRIM(OFFSET($H63,0,-1)) = "","Complete","The comment must be left blank for this response"),IF(TRIM(OFFSET($H63,0,-2))="","Incomplete", "Complete"))))</f>
        <v>0</v>
      </c>
      <c r="I63" s="1">
        <v>1</v>
      </c>
    </row>
    <row r="64" spans="1:9">
      <c r="B64" s="1">
        <v>1691427</v>
      </c>
      <c r="C64" s="6" t="s">
        <v>120</v>
      </c>
      <c r="D64" s="22" t="s">
        <v>121</v>
      </c>
      <c r="E64" s="7"/>
      <c r="F64" s="11"/>
      <c r="G64" s="12"/>
      <c r="H64" s="23" t="str">
        <f>IF(AND(ISNA(MATCH(OFFSET($H64,0,-2)&amp;"",responseOption0,0)),NOT(TRIM(OFFSET($H64,0,-2)) = "")),"Response must be one of "&amp;INDEX(responseValidationRulesGroup0,4,1),IF(AND(IF(ISNA(INDEX(responseValidationRulesGroup0,MATCH(OFFSET($H64,0,-2)&amp;"",responseOption0,0),2)),FALSE,INDEX(responseValidationRulesGroup0,MATCH(OFFSET($H64,0,-2)&amp;"",responseOption0,0),2)),TRIM(OFFSET($H64,0,-1)) = ""),"A comment is required for this response",IF(IF(ISNA(INDEX(responseValidationRulesGroup0,MATCH(OFFSET($H64,0,-2)&amp;"",responseOption0,0),3)),FALSE,INDEX(responseValidationRulesGroup0,MATCH(OFFSET($H64,0,-2)&amp;"",responseOption0,0),3)),IF(TRIM(OFFSET($H64,0,-1)) = "","Complete","The comment must be left blank for this response"),IF(TRIM(OFFSET($H64,0,-2))="","Incomplete", "Complete"))))</f>
        <v>0</v>
      </c>
      <c r="I64" s="1">
        <v>0</v>
      </c>
    </row>
    <row r="65" spans="1:9">
      <c r="B65" s="1">
        <v>1691428</v>
      </c>
      <c r="C65" s="6" t="s">
        <v>122</v>
      </c>
      <c r="D65" s="22" t="s">
        <v>123</v>
      </c>
      <c r="E65" s="7"/>
      <c r="F65" s="11"/>
      <c r="G65" s="12"/>
      <c r="H65" s="23" t="str">
        <f>IF(AND(ISNA(MATCH(OFFSET($H65,0,-2)&amp;"",responseOption0,0)),NOT(TRIM(OFFSET($H65,0,-2)) = "")),"Response must be one of "&amp;INDEX(responseValidationRulesGroup0,4,1),IF(AND(IF(ISNA(INDEX(responseValidationRulesGroup0,MATCH(OFFSET($H65,0,-2)&amp;"",responseOption0,0),2)),FALSE,INDEX(responseValidationRulesGroup0,MATCH(OFFSET($H65,0,-2)&amp;"",responseOption0,0),2)),TRIM(OFFSET($H65,0,-1)) = ""),"A comment is required for this response",IF(IF(ISNA(INDEX(responseValidationRulesGroup0,MATCH(OFFSET($H65,0,-2)&amp;"",responseOption0,0),3)),FALSE,INDEX(responseValidationRulesGroup0,MATCH(OFFSET($H65,0,-2)&amp;"",responseOption0,0),3)),IF(TRIM(OFFSET($H65,0,-1)) = "","Complete","The comment must be left blank for this response"),IF(TRIM(OFFSET($H65,0,-2))="","Incomplete", "Complete"))))</f>
        <v>0</v>
      </c>
      <c r="I65" s="1">
        <v>1</v>
      </c>
    </row>
    <row r="66" spans="1:9">
      <c r="B66" s="1">
        <v>1691429</v>
      </c>
      <c r="C66" s="6" t="s">
        <v>124</v>
      </c>
      <c r="D66" s="22" t="s">
        <v>125</v>
      </c>
      <c r="E66" s="7"/>
      <c r="F66" s="11"/>
      <c r="G66" s="12"/>
      <c r="H66" s="23" t="str">
        <f>IF(AND(ISNA(MATCH(OFFSET($H66,0,-2)&amp;"",responseOption0,0)),NOT(TRIM(OFFSET($H66,0,-2)) = "")),"Response must be one of "&amp;INDEX(responseValidationRulesGroup0,4,1),IF(AND(IF(ISNA(INDEX(responseValidationRulesGroup0,MATCH(OFFSET($H66,0,-2)&amp;"",responseOption0,0),2)),FALSE,INDEX(responseValidationRulesGroup0,MATCH(OFFSET($H66,0,-2)&amp;"",responseOption0,0),2)),TRIM(OFFSET($H66,0,-1)) = ""),"A comment is required for this response",IF(IF(ISNA(INDEX(responseValidationRulesGroup0,MATCH(OFFSET($H66,0,-2)&amp;"",responseOption0,0),3)),FALSE,INDEX(responseValidationRulesGroup0,MATCH(OFFSET($H66,0,-2)&amp;"",responseOption0,0),3)),IF(TRIM(OFFSET($H66,0,-1)) = "","Complete","The comment must be left blank for this response"),IF(TRIM(OFFSET($H66,0,-2))="","Incomplete", "Complete"))))</f>
        <v>0</v>
      </c>
      <c r="I66" s="1">
        <v>0</v>
      </c>
    </row>
    <row r="67" spans="1:9">
      <c r="B67" s="1">
        <v>1691430</v>
      </c>
      <c r="C67" s="6" t="s">
        <v>126</v>
      </c>
      <c r="D67" s="22" t="s">
        <v>127</v>
      </c>
      <c r="E67" s="7"/>
      <c r="F67" s="11"/>
      <c r="G67" s="12"/>
      <c r="H67" s="23" t="str">
        <f>IF(AND(ISNA(MATCH(OFFSET($H67,0,-2)&amp;"",responseOption0,0)),NOT(TRIM(OFFSET($H67,0,-2)) = "")),"Response must be one of "&amp;INDEX(responseValidationRulesGroup0,4,1),IF(AND(IF(ISNA(INDEX(responseValidationRulesGroup0,MATCH(OFFSET($H67,0,-2)&amp;"",responseOption0,0),2)),FALSE,INDEX(responseValidationRulesGroup0,MATCH(OFFSET($H67,0,-2)&amp;"",responseOption0,0),2)),TRIM(OFFSET($H67,0,-1)) = ""),"A comment is required for this response",IF(IF(ISNA(INDEX(responseValidationRulesGroup0,MATCH(OFFSET($H67,0,-2)&amp;"",responseOption0,0),3)),FALSE,INDEX(responseValidationRulesGroup0,MATCH(OFFSET($H67,0,-2)&amp;"",responseOption0,0),3)),IF(TRIM(OFFSET($H67,0,-1)) = "","Complete","The comment must be left blank for this response"),IF(TRIM(OFFSET($H67,0,-2))="","Incomplete", "Complete"))))</f>
        <v>0</v>
      </c>
      <c r="I67" s="1">
        <v>1</v>
      </c>
    </row>
    <row r="68" spans="1:9">
      <c r="B68" s="1">
        <v>1691431</v>
      </c>
      <c r="C68" s="6" t="s">
        <v>128</v>
      </c>
      <c r="D68" s="22" t="s">
        <v>129</v>
      </c>
      <c r="E68" s="7"/>
      <c r="F68" s="11"/>
      <c r="G68" s="12"/>
      <c r="H68" s="23" t="str">
        <f>IF(AND(ISNA(MATCH(OFFSET($H68,0,-2)&amp;"",responseOption0,0)),NOT(TRIM(OFFSET($H68,0,-2)) = "")),"Response must be one of "&amp;INDEX(responseValidationRulesGroup0,4,1),IF(AND(IF(ISNA(INDEX(responseValidationRulesGroup0,MATCH(OFFSET($H68,0,-2)&amp;"",responseOption0,0),2)),FALSE,INDEX(responseValidationRulesGroup0,MATCH(OFFSET($H68,0,-2)&amp;"",responseOption0,0),2)),TRIM(OFFSET($H68,0,-1)) = ""),"A comment is required for this response",IF(IF(ISNA(INDEX(responseValidationRulesGroup0,MATCH(OFFSET($H68,0,-2)&amp;"",responseOption0,0),3)),FALSE,INDEX(responseValidationRulesGroup0,MATCH(OFFSET($H68,0,-2)&amp;"",responseOption0,0),3)),IF(TRIM(OFFSET($H68,0,-1)) = "","Complete","The comment must be left blank for this response"),IF(TRIM(OFFSET($H68,0,-2))="","Incomplete", "Complete"))))</f>
        <v>0</v>
      </c>
      <c r="I68" s="1">
        <v>0</v>
      </c>
    </row>
    <row r="69" spans="1:9">
      <c r="B69" s="1">
        <v>1691432</v>
      </c>
      <c r="C69" s="6" t="s">
        <v>130</v>
      </c>
      <c r="D69" s="22" t="s">
        <v>131</v>
      </c>
      <c r="E69" s="7"/>
      <c r="F69" s="11"/>
      <c r="G69" s="12"/>
      <c r="H69" s="23" t="str">
        <f>IF(AND(ISNA(MATCH(OFFSET($H69,0,-2)&amp;"",responseOption0,0)),NOT(TRIM(OFFSET($H69,0,-2)) = "")),"Response must be one of "&amp;INDEX(responseValidationRulesGroup0,4,1),IF(AND(IF(ISNA(INDEX(responseValidationRulesGroup0,MATCH(OFFSET($H69,0,-2)&amp;"",responseOption0,0),2)),FALSE,INDEX(responseValidationRulesGroup0,MATCH(OFFSET($H69,0,-2)&amp;"",responseOption0,0),2)),TRIM(OFFSET($H69,0,-1)) = ""),"A comment is required for this response",IF(IF(ISNA(INDEX(responseValidationRulesGroup0,MATCH(OFFSET($H69,0,-2)&amp;"",responseOption0,0),3)),FALSE,INDEX(responseValidationRulesGroup0,MATCH(OFFSET($H69,0,-2)&amp;"",responseOption0,0),3)),IF(TRIM(OFFSET($H69,0,-1)) = "","Complete","The comment must be left blank for this response"),IF(TRIM(OFFSET($H69,0,-2))="","Incomplete", "Complete"))))</f>
        <v>0</v>
      </c>
      <c r="I69" s="1">
        <v>1</v>
      </c>
    </row>
    <row r="70" spans="1:9">
      <c r="B70" s="1">
        <v>1691433</v>
      </c>
      <c r="C70" s="6" t="s">
        <v>132</v>
      </c>
      <c r="D70" s="22" t="s">
        <v>133</v>
      </c>
      <c r="E70" s="7"/>
      <c r="F70" s="11"/>
      <c r="G70" s="12"/>
      <c r="H70" s="23" t="str">
        <f>IF(AND(ISNA(MATCH(OFFSET($H70,0,-2)&amp;"",responseOption0,0)),NOT(TRIM(OFFSET($H70,0,-2)) = "")),"Response must be one of "&amp;INDEX(responseValidationRulesGroup0,4,1),IF(AND(IF(ISNA(INDEX(responseValidationRulesGroup0,MATCH(OFFSET($H70,0,-2)&amp;"",responseOption0,0),2)),FALSE,INDEX(responseValidationRulesGroup0,MATCH(OFFSET($H70,0,-2)&amp;"",responseOption0,0),2)),TRIM(OFFSET($H70,0,-1)) = ""),"A comment is required for this response",IF(IF(ISNA(INDEX(responseValidationRulesGroup0,MATCH(OFFSET($H70,0,-2)&amp;"",responseOption0,0),3)),FALSE,INDEX(responseValidationRulesGroup0,MATCH(OFFSET($H70,0,-2)&amp;"",responseOption0,0),3)),IF(TRIM(OFFSET($H70,0,-1)) = "","Complete","The comment must be left blank for this response"),IF(TRIM(OFFSET($H70,0,-2))="","Incomplete", "Complete"))))</f>
        <v>0</v>
      </c>
      <c r="I70" s="1">
        <v>0</v>
      </c>
    </row>
    <row r="71" spans="1:9">
      <c r="B71" s="1">
        <v>1691434</v>
      </c>
      <c r="C71" s="6" t="s">
        <v>134</v>
      </c>
      <c r="D71" s="22" t="s">
        <v>135</v>
      </c>
      <c r="E71" s="7"/>
      <c r="F71" s="11"/>
      <c r="G71" s="12"/>
      <c r="H71" s="23" t="str">
        <f>IF(AND(ISNA(MATCH(OFFSET($H71,0,-2)&amp;"",responseOption0,0)),NOT(TRIM(OFFSET($H71,0,-2)) = "")),"Response must be one of "&amp;INDEX(responseValidationRulesGroup0,4,1),IF(AND(IF(ISNA(INDEX(responseValidationRulesGroup0,MATCH(OFFSET($H71,0,-2)&amp;"",responseOption0,0),2)),FALSE,INDEX(responseValidationRulesGroup0,MATCH(OFFSET($H71,0,-2)&amp;"",responseOption0,0),2)),TRIM(OFFSET($H71,0,-1)) = ""),"A comment is required for this response",IF(IF(ISNA(INDEX(responseValidationRulesGroup0,MATCH(OFFSET($H71,0,-2)&amp;"",responseOption0,0),3)),FALSE,INDEX(responseValidationRulesGroup0,MATCH(OFFSET($H71,0,-2)&amp;"",responseOption0,0),3)),IF(TRIM(OFFSET($H71,0,-1)) = "","Complete","The comment must be left blank for this response"),IF(TRIM(OFFSET($H71,0,-2))="","Incomplete", "Complete"))))</f>
        <v>0</v>
      </c>
      <c r="I71" s="1">
        <v>1</v>
      </c>
    </row>
    <row r="72" spans="1:9">
      <c r="B72" s="1">
        <v>1691435</v>
      </c>
      <c r="C72" s="6" t="s">
        <v>136</v>
      </c>
      <c r="D72" s="22" t="s">
        <v>137</v>
      </c>
      <c r="E72" s="7"/>
      <c r="F72" s="11"/>
      <c r="G72" s="12"/>
      <c r="H72" s="23" t="str">
        <f>IF(AND(ISNA(MATCH(OFFSET($H72,0,-2)&amp;"",responseOption0,0)),NOT(TRIM(OFFSET($H72,0,-2)) = "")),"Response must be one of "&amp;INDEX(responseValidationRulesGroup0,4,1),IF(AND(IF(ISNA(INDEX(responseValidationRulesGroup0,MATCH(OFFSET($H72,0,-2)&amp;"",responseOption0,0),2)),FALSE,INDEX(responseValidationRulesGroup0,MATCH(OFFSET($H72,0,-2)&amp;"",responseOption0,0),2)),TRIM(OFFSET($H72,0,-1)) = ""),"A comment is required for this response",IF(IF(ISNA(INDEX(responseValidationRulesGroup0,MATCH(OFFSET($H72,0,-2)&amp;"",responseOption0,0),3)),FALSE,INDEX(responseValidationRulesGroup0,MATCH(OFFSET($H72,0,-2)&amp;"",responseOption0,0),3)),IF(TRIM(OFFSET($H72,0,-1)) = "","Complete","The comment must be left blank for this response"),IF(TRIM(OFFSET($H72,0,-2))="","Incomplete", "Complete"))))</f>
        <v>0</v>
      </c>
      <c r="I72" s="1">
        <v>0</v>
      </c>
    </row>
    <row r="73" spans="1:9" customHeight="1" ht="20">
      <c r="B73" s="1"/>
      <c r="C73" s="15" t="s">
        <v>138</v>
      </c>
      <c r="D73" s="14"/>
      <c r="E73" s="16"/>
      <c r="F73" s="13"/>
      <c r="G73" s="17"/>
      <c r="H73" s="23" t="str">
        <f>IF(AND(ISBLANK(F73),ISBLANK(G73)),"?", "Anything entered in this row will be ignored")</f>
        <v>0</v>
      </c>
      <c r="I73" s="1">
        <v>-1</v>
      </c>
    </row>
    <row r="74" spans="1:9">
      <c r="B74" s="1">
        <v>1691436</v>
      </c>
      <c r="C74" s="6" t="s">
        <v>139</v>
      </c>
      <c r="D74" s="22" t="s">
        <v>140</v>
      </c>
      <c r="E74" s="7"/>
      <c r="F74" s="11"/>
      <c r="G74" s="12"/>
      <c r="H74" s="23" t="str">
        <f>IF(AND(ISNA(MATCH(OFFSET($H74,0,-2)&amp;"",responseOption0,0)),NOT(TRIM(OFFSET($H74,0,-2)) = "")),"Response must be one of "&amp;INDEX(responseValidationRulesGroup0,4,1),IF(AND(IF(ISNA(INDEX(responseValidationRulesGroup0,MATCH(OFFSET($H74,0,-2)&amp;"",responseOption0,0),2)),FALSE,INDEX(responseValidationRulesGroup0,MATCH(OFFSET($H74,0,-2)&amp;"",responseOption0,0),2)),TRIM(OFFSET($H74,0,-1)) = ""),"A comment is required for this response",IF(IF(ISNA(INDEX(responseValidationRulesGroup0,MATCH(OFFSET($H74,0,-2)&amp;"",responseOption0,0),3)),FALSE,INDEX(responseValidationRulesGroup0,MATCH(OFFSET($H74,0,-2)&amp;"",responseOption0,0),3)),IF(TRIM(OFFSET($H74,0,-1)) = "","Complete","The comment must be left blank for this response"),IF(TRIM(OFFSET($H74,0,-2))="","Incomplete", "Complete"))))</f>
        <v>0</v>
      </c>
      <c r="I74" s="1">
        <v>1</v>
      </c>
    </row>
    <row r="75" spans="1:9">
      <c r="B75" s="1">
        <v>1691437</v>
      </c>
      <c r="C75" s="6" t="s">
        <v>141</v>
      </c>
      <c r="D75" s="22" t="s">
        <v>142</v>
      </c>
      <c r="E75" s="7"/>
      <c r="F75" s="11"/>
      <c r="G75" s="12"/>
      <c r="H75" s="23" t="str">
        <f>IF(AND(ISNA(MATCH(OFFSET($H75,0,-2)&amp;"",responseOption0,0)),NOT(TRIM(OFFSET($H75,0,-2)) = "")),"Response must be one of "&amp;INDEX(responseValidationRulesGroup0,4,1),IF(AND(IF(ISNA(INDEX(responseValidationRulesGroup0,MATCH(OFFSET($H75,0,-2)&amp;"",responseOption0,0),2)),FALSE,INDEX(responseValidationRulesGroup0,MATCH(OFFSET($H75,0,-2)&amp;"",responseOption0,0),2)),TRIM(OFFSET($H75,0,-1)) = ""),"A comment is required for this response",IF(IF(ISNA(INDEX(responseValidationRulesGroup0,MATCH(OFFSET($H75,0,-2)&amp;"",responseOption0,0),3)),FALSE,INDEX(responseValidationRulesGroup0,MATCH(OFFSET($H75,0,-2)&amp;"",responseOption0,0),3)),IF(TRIM(OFFSET($H75,0,-1)) = "","Complete","The comment must be left blank for this response"),IF(TRIM(OFFSET($H75,0,-2))="","Incomplete", "Complete"))))</f>
        <v>0</v>
      </c>
      <c r="I75" s="1">
        <v>0</v>
      </c>
    </row>
    <row r="76" spans="1:9">
      <c r="B76" s="1">
        <v>1691438</v>
      </c>
      <c r="C76" s="6" t="s">
        <v>143</v>
      </c>
      <c r="D76" s="22" t="s">
        <v>144</v>
      </c>
      <c r="E76" s="7"/>
      <c r="F76" s="11"/>
      <c r="G76" s="12"/>
      <c r="H76" s="23" t="str">
        <f>IF(AND(ISNA(MATCH(OFFSET($H76,0,-2)&amp;"",responseOption0,0)),NOT(TRIM(OFFSET($H76,0,-2)) = "")),"Response must be one of "&amp;INDEX(responseValidationRulesGroup0,4,1),IF(AND(IF(ISNA(INDEX(responseValidationRulesGroup0,MATCH(OFFSET($H76,0,-2)&amp;"",responseOption0,0),2)),FALSE,INDEX(responseValidationRulesGroup0,MATCH(OFFSET($H76,0,-2)&amp;"",responseOption0,0),2)),TRIM(OFFSET($H76,0,-1)) = ""),"A comment is required for this response",IF(IF(ISNA(INDEX(responseValidationRulesGroup0,MATCH(OFFSET($H76,0,-2)&amp;"",responseOption0,0),3)),FALSE,INDEX(responseValidationRulesGroup0,MATCH(OFFSET($H76,0,-2)&amp;"",responseOption0,0),3)),IF(TRIM(OFFSET($H76,0,-1)) = "","Complete","The comment must be left blank for this response"),IF(TRIM(OFFSET($H76,0,-2))="","Incomplete", "Complete"))))</f>
        <v>0</v>
      </c>
      <c r="I76" s="1">
        <v>1</v>
      </c>
    </row>
    <row r="77" spans="1:9">
      <c r="B77" s="1">
        <v>1691439</v>
      </c>
      <c r="C77" s="6" t="s">
        <v>145</v>
      </c>
      <c r="D77" s="22" t="s">
        <v>146</v>
      </c>
      <c r="E77" s="7"/>
      <c r="F77" s="11"/>
      <c r="G77" s="12"/>
      <c r="H77" s="23" t="str">
        <f>IF(AND(ISNA(MATCH(OFFSET($H77,0,-2)&amp;"",responseOption0,0)),NOT(TRIM(OFFSET($H77,0,-2)) = "")),"Response must be one of "&amp;INDEX(responseValidationRulesGroup0,4,1),IF(AND(IF(ISNA(INDEX(responseValidationRulesGroup0,MATCH(OFFSET($H77,0,-2)&amp;"",responseOption0,0),2)),FALSE,INDEX(responseValidationRulesGroup0,MATCH(OFFSET($H77,0,-2)&amp;"",responseOption0,0),2)),TRIM(OFFSET($H77,0,-1)) = ""),"A comment is required for this response",IF(IF(ISNA(INDEX(responseValidationRulesGroup0,MATCH(OFFSET($H77,0,-2)&amp;"",responseOption0,0),3)),FALSE,INDEX(responseValidationRulesGroup0,MATCH(OFFSET($H77,0,-2)&amp;"",responseOption0,0),3)),IF(TRIM(OFFSET($H77,0,-1)) = "","Complete","The comment must be left blank for this response"),IF(TRIM(OFFSET($H77,0,-2))="","Incomplete", "Complete"))))</f>
        <v>0</v>
      </c>
      <c r="I77" s="1">
        <v>0</v>
      </c>
    </row>
    <row r="78" spans="1:9">
      <c r="B78" s="1">
        <v>1691440</v>
      </c>
      <c r="C78" s="6" t="s">
        <v>147</v>
      </c>
      <c r="D78" s="22" t="s">
        <v>148</v>
      </c>
      <c r="E78" s="7"/>
      <c r="F78" s="11"/>
      <c r="G78" s="12"/>
      <c r="H78" s="23" t="str">
        <f>IF(AND(ISNA(MATCH(OFFSET($H78,0,-2)&amp;"",responseOption0,0)),NOT(TRIM(OFFSET($H78,0,-2)) = "")),"Response must be one of "&amp;INDEX(responseValidationRulesGroup0,4,1),IF(AND(IF(ISNA(INDEX(responseValidationRulesGroup0,MATCH(OFFSET($H78,0,-2)&amp;"",responseOption0,0),2)),FALSE,INDEX(responseValidationRulesGroup0,MATCH(OFFSET($H78,0,-2)&amp;"",responseOption0,0),2)),TRIM(OFFSET($H78,0,-1)) = ""),"A comment is required for this response",IF(IF(ISNA(INDEX(responseValidationRulesGroup0,MATCH(OFFSET($H78,0,-2)&amp;"",responseOption0,0),3)),FALSE,INDEX(responseValidationRulesGroup0,MATCH(OFFSET($H78,0,-2)&amp;"",responseOption0,0),3)),IF(TRIM(OFFSET($H78,0,-1)) = "","Complete","The comment must be left blank for this response"),IF(TRIM(OFFSET($H78,0,-2))="","Incomplete", "Complete"))))</f>
        <v>0</v>
      </c>
      <c r="I78" s="1">
        <v>1</v>
      </c>
    </row>
    <row r="79" spans="1:9">
      <c r="B79" s="1">
        <v>1691441</v>
      </c>
      <c r="C79" s="6" t="s">
        <v>149</v>
      </c>
      <c r="D79" s="22" t="s">
        <v>150</v>
      </c>
      <c r="E79" s="7"/>
      <c r="F79" s="11"/>
      <c r="G79" s="12"/>
      <c r="H79" s="23" t="str">
        <f>IF(AND(ISNA(MATCH(OFFSET($H79,0,-2)&amp;"",responseOption0,0)),NOT(TRIM(OFFSET($H79,0,-2)) = "")),"Response must be one of "&amp;INDEX(responseValidationRulesGroup0,4,1),IF(AND(IF(ISNA(INDEX(responseValidationRulesGroup0,MATCH(OFFSET($H79,0,-2)&amp;"",responseOption0,0),2)),FALSE,INDEX(responseValidationRulesGroup0,MATCH(OFFSET($H79,0,-2)&amp;"",responseOption0,0),2)),TRIM(OFFSET($H79,0,-1)) = ""),"A comment is required for this response",IF(IF(ISNA(INDEX(responseValidationRulesGroup0,MATCH(OFFSET($H79,0,-2)&amp;"",responseOption0,0),3)),FALSE,INDEX(responseValidationRulesGroup0,MATCH(OFFSET($H79,0,-2)&amp;"",responseOption0,0),3)),IF(TRIM(OFFSET($H79,0,-1)) = "","Complete","The comment must be left blank for this response"),IF(TRIM(OFFSET($H79,0,-2))="","Incomplete", "Complete"))))</f>
        <v>0</v>
      </c>
      <c r="I79" s="1">
        <v>0</v>
      </c>
    </row>
    <row r="80" spans="1:9" customHeight="1" ht="20">
      <c r="B80" s="1"/>
      <c r="C80" s="15" t="s">
        <v>151</v>
      </c>
      <c r="D80" s="14"/>
      <c r="E80" s="16"/>
      <c r="F80" s="13"/>
      <c r="G80" s="17"/>
      <c r="H80" s="23" t="str">
        <f>IF(AND(ISBLANK(F80),ISBLANK(G80)),"?", "Anything entered in this row will be ignored")</f>
        <v>0</v>
      </c>
      <c r="I80" s="1">
        <v>-1</v>
      </c>
    </row>
    <row r="81" spans="1:9">
      <c r="B81" s="1">
        <v>1691442</v>
      </c>
      <c r="C81" s="6" t="s">
        <v>152</v>
      </c>
      <c r="D81" s="22" t="s">
        <v>153</v>
      </c>
      <c r="E81" s="7"/>
      <c r="F81" s="11"/>
      <c r="G81" s="12"/>
      <c r="H81" s="23" t="str">
        <f>IF(AND(ISNA(MATCH(OFFSET($H81,0,-2)&amp;"",responseOption0,0)),NOT(TRIM(OFFSET($H81,0,-2)) = "")),"Response must be one of "&amp;INDEX(responseValidationRulesGroup0,4,1),IF(AND(IF(ISNA(INDEX(responseValidationRulesGroup0,MATCH(OFFSET($H81,0,-2)&amp;"",responseOption0,0),2)),FALSE,INDEX(responseValidationRulesGroup0,MATCH(OFFSET($H81,0,-2)&amp;"",responseOption0,0),2)),TRIM(OFFSET($H81,0,-1)) = ""),"A comment is required for this response",IF(IF(ISNA(INDEX(responseValidationRulesGroup0,MATCH(OFFSET($H81,0,-2)&amp;"",responseOption0,0),3)),FALSE,INDEX(responseValidationRulesGroup0,MATCH(OFFSET($H81,0,-2)&amp;"",responseOption0,0),3)),IF(TRIM(OFFSET($H81,0,-1)) = "","Complete","The comment must be left blank for this response"),IF(TRIM(OFFSET($H81,0,-2))="","Incomplete", "Complete"))))</f>
        <v>0</v>
      </c>
      <c r="I81" s="1">
        <v>1</v>
      </c>
    </row>
    <row r="82" spans="1:9">
      <c r="B82" s="1">
        <v>1691443</v>
      </c>
      <c r="C82" s="6" t="s">
        <v>154</v>
      </c>
      <c r="D82" s="22" t="s">
        <v>155</v>
      </c>
      <c r="E82" s="7"/>
      <c r="F82" s="11"/>
      <c r="G82" s="12"/>
      <c r="H82" s="23" t="str">
        <f>IF(AND(ISNA(MATCH(OFFSET($H82,0,-2)&amp;"",responseOption0,0)),NOT(TRIM(OFFSET($H82,0,-2)) = "")),"Response must be one of "&amp;INDEX(responseValidationRulesGroup0,4,1),IF(AND(IF(ISNA(INDEX(responseValidationRulesGroup0,MATCH(OFFSET($H82,0,-2)&amp;"",responseOption0,0),2)),FALSE,INDEX(responseValidationRulesGroup0,MATCH(OFFSET($H82,0,-2)&amp;"",responseOption0,0),2)),TRIM(OFFSET($H82,0,-1)) = ""),"A comment is required for this response",IF(IF(ISNA(INDEX(responseValidationRulesGroup0,MATCH(OFFSET($H82,0,-2)&amp;"",responseOption0,0),3)),FALSE,INDEX(responseValidationRulesGroup0,MATCH(OFFSET($H82,0,-2)&amp;"",responseOption0,0),3)),IF(TRIM(OFFSET($H82,0,-1)) = "","Complete","The comment must be left blank for this response"),IF(TRIM(OFFSET($H82,0,-2))="","Incomplete", "Complete"))))</f>
        <v>0</v>
      </c>
      <c r="I82" s="1">
        <v>0</v>
      </c>
    </row>
    <row r="83" spans="1:9">
      <c r="B83" s="1">
        <v>1691444</v>
      </c>
      <c r="C83" s="6" t="s">
        <v>156</v>
      </c>
      <c r="D83" s="22" t="s">
        <v>157</v>
      </c>
      <c r="E83" s="7"/>
      <c r="F83" s="11"/>
      <c r="G83" s="12"/>
      <c r="H83" s="23" t="str">
        <f>IF(AND(ISNA(MATCH(OFFSET($H83,0,-2)&amp;"",responseOption0,0)),NOT(TRIM(OFFSET($H83,0,-2)) = "")),"Response must be one of "&amp;INDEX(responseValidationRulesGroup0,4,1),IF(AND(IF(ISNA(INDEX(responseValidationRulesGroup0,MATCH(OFFSET($H83,0,-2)&amp;"",responseOption0,0),2)),FALSE,INDEX(responseValidationRulesGroup0,MATCH(OFFSET($H83,0,-2)&amp;"",responseOption0,0),2)),TRIM(OFFSET($H83,0,-1)) = ""),"A comment is required for this response",IF(IF(ISNA(INDEX(responseValidationRulesGroup0,MATCH(OFFSET($H83,0,-2)&amp;"",responseOption0,0),3)),FALSE,INDEX(responseValidationRulesGroup0,MATCH(OFFSET($H83,0,-2)&amp;"",responseOption0,0),3)),IF(TRIM(OFFSET($H83,0,-1)) = "","Complete","The comment must be left blank for this response"),IF(TRIM(OFFSET($H83,0,-2))="","Incomplete", "Complete"))))</f>
        <v>0</v>
      </c>
      <c r="I83" s="1">
        <v>1</v>
      </c>
    </row>
    <row r="84" spans="1:9">
      <c r="B84" s="1">
        <v>1691445</v>
      </c>
      <c r="C84" s="6" t="s">
        <v>158</v>
      </c>
      <c r="D84" s="22" t="s">
        <v>159</v>
      </c>
      <c r="E84" s="7"/>
      <c r="F84" s="11"/>
      <c r="G84" s="12"/>
      <c r="H84" s="23" t="str">
        <f>IF(AND(ISNA(MATCH(OFFSET($H84,0,-2)&amp;"",responseOption0,0)),NOT(TRIM(OFFSET($H84,0,-2)) = "")),"Response must be one of "&amp;INDEX(responseValidationRulesGroup0,4,1),IF(AND(IF(ISNA(INDEX(responseValidationRulesGroup0,MATCH(OFFSET($H84,0,-2)&amp;"",responseOption0,0),2)),FALSE,INDEX(responseValidationRulesGroup0,MATCH(OFFSET($H84,0,-2)&amp;"",responseOption0,0),2)),TRIM(OFFSET($H84,0,-1)) = ""),"A comment is required for this response",IF(IF(ISNA(INDEX(responseValidationRulesGroup0,MATCH(OFFSET($H84,0,-2)&amp;"",responseOption0,0),3)),FALSE,INDEX(responseValidationRulesGroup0,MATCH(OFFSET($H84,0,-2)&amp;"",responseOption0,0),3)),IF(TRIM(OFFSET($H84,0,-1)) = "","Complete","The comment must be left blank for this response"),IF(TRIM(OFFSET($H84,0,-2))="","Incomplete", "Complete"))))</f>
        <v>0</v>
      </c>
      <c r="I84" s="1">
        <v>0</v>
      </c>
    </row>
    <row r="85" spans="1:9">
      <c r="B85" s="1">
        <v>1691446</v>
      </c>
      <c r="C85" s="6" t="s">
        <v>160</v>
      </c>
      <c r="D85" s="22" t="s">
        <v>161</v>
      </c>
      <c r="E85" s="7"/>
      <c r="F85" s="11"/>
      <c r="G85" s="12"/>
      <c r="H85" s="23" t="str">
        <f>IF(AND(ISNA(MATCH(OFFSET($H85,0,-2)&amp;"",responseOption0,0)),NOT(TRIM(OFFSET($H85,0,-2)) = "")),"Response must be one of "&amp;INDEX(responseValidationRulesGroup0,4,1),IF(AND(IF(ISNA(INDEX(responseValidationRulesGroup0,MATCH(OFFSET($H85,0,-2)&amp;"",responseOption0,0),2)),FALSE,INDEX(responseValidationRulesGroup0,MATCH(OFFSET($H85,0,-2)&amp;"",responseOption0,0),2)),TRIM(OFFSET($H85,0,-1)) = ""),"A comment is required for this response",IF(IF(ISNA(INDEX(responseValidationRulesGroup0,MATCH(OFFSET($H85,0,-2)&amp;"",responseOption0,0),3)),FALSE,INDEX(responseValidationRulesGroup0,MATCH(OFFSET($H85,0,-2)&amp;"",responseOption0,0),3)),IF(TRIM(OFFSET($H85,0,-1)) = "","Complete","The comment must be left blank for this response"),IF(TRIM(OFFSET($H85,0,-2))="","Incomplete", "Complete"))))</f>
        <v>0</v>
      </c>
      <c r="I85" s="1">
        <v>1</v>
      </c>
    </row>
    <row r="86" spans="1:9">
      <c r="B86" s="1">
        <v>1691447</v>
      </c>
      <c r="C86" s="6" t="s">
        <v>162</v>
      </c>
      <c r="D86" s="22" t="s">
        <v>163</v>
      </c>
      <c r="E86" s="7"/>
      <c r="F86" s="11"/>
      <c r="G86" s="12"/>
      <c r="H86" s="23" t="str">
        <f>IF(AND(ISNA(MATCH(OFFSET($H86,0,-2)&amp;"",responseOption0,0)),NOT(TRIM(OFFSET($H86,0,-2)) = "")),"Response must be one of "&amp;INDEX(responseValidationRulesGroup0,4,1),IF(AND(IF(ISNA(INDEX(responseValidationRulesGroup0,MATCH(OFFSET($H86,0,-2)&amp;"",responseOption0,0),2)),FALSE,INDEX(responseValidationRulesGroup0,MATCH(OFFSET($H86,0,-2)&amp;"",responseOption0,0),2)),TRIM(OFFSET($H86,0,-1)) = ""),"A comment is required for this response",IF(IF(ISNA(INDEX(responseValidationRulesGroup0,MATCH(OFFSET($H86,0,-2)&amp;"",responseOption0,0),3)),FALSE,INDEX(responseValidationRulesGroup0,MATCH(OFFSET($H86,0,-2)&amp;"",responseOption0,0),3)),IF(TRIM(OFFSET($H86,0,-1)) = "","Complete","The comment must be left blank for this response"),IF(TRIM(OFFSET($H86,0,-2))="","Incomplete", "Complete"))))</f>
        <v>0</v>
      </c>
      <c r="I86" s="1">
        <v>0</v>
      </c>
    </row>
    <row r="87" spans="1:9">
      <c r="B87" s="1">
        <v>1691448</v>
      </c>
      <c r="C87" s="6" t="s">
        <v>164</v>
      </c>
      <c r="D87" s="22" t="s">
        <v>165</v>
      </c>
      <c r="E87" s="7"/>
      <c r="F87" s="11"/>
      <c r="G87" s="12"/>
      <c r="H87" s="23" t="str">
        <f>IF(AND(ISNA(MATCH(OFFSET($H87,0,-2)&amp;"",responseOption0,0)),NOT(TRIM(OFFSET($H87,0,-2)) = "")),"Response must be one of "&amp;INDEX(responseValidationRulesGroup0,4,1),IF(AND(IF(ISNA(INDEX(responseValidationRulesGroup0,MATCH(OFFSET($H87,0,-2)&amp;"",responseOption0,0),2)),FALSE,INDEX(responseValidationRulesGroup0,MATCH(OFFSET($H87,0,-2)&amp;"",responseOption0,0),2)),TRIM(OFFSET($H87,0,-1)) = ""),"A comment is required for this response",IF(IF(ISNA(INDEX(responseValidationRulesGroup0,MATCH(OFFSET($H87,0,-2)&amp;"",responseOption0,0),3)),FALSE,INDEX(responseValidationRulesGroup0,MATCH(OFFSET($H87,0,-2)&amp;"",responseOption0,0),3)),IF(TRIM(OFFSET($H87,0,-1)) = "","Complete","The comment must be left blank for this response"),IF(TRIM(OFFSET($H87,0,-2))="","Incomplete", "Complete"))))</f>
        <v>0</v>
      </c>
      <c r="I87" s="1">
        <v>1</v>
      </c>
    </row>
    <row r="88" spans="1:9">
      <c r="B88" s="1">
        <v>1691449</v>
      </c>
      <c r="C88" s="6" t="s">
        <v>166</v>
      </c>
      <c r="D88" s="22" t="s">
        <v>167</v>
      </c>
      <c r="E88" s="7"/>
      <c r="F88" s="11"/>
      <c r="G88" s="12"/>
      <c r="H88" s="23" t="str">
        <f>IF(AND(ISNA(MATCH(OFFSET($H88,0,-2)&amp;"",responseOption0,0)),NOT(TRIM(OFFSET($H88,0,-2)) = "")),"Response must be one of "&amp;INDEX(responseValidationRulesGroup0,4,1),IF(AND(IF(ISNA(INDEX(responseValidationRulesGroup0,MATCH(OFFSET($H88,0,-2)&amp;"",responseOption0,0),2)),FALSE,INDEX(responseValidationRulesGroup0,MATCH(OFFSET($H88,0,-2)&amp;"",responseOption0,0),2)),TRIM(OFFSET($H88,0,-1)) = ""),"A comment is required for this response",IF(IF(ISNA(INDEX(responseValidationRulesGroup0,MATCH(OFFSET($H88,0,-2)&amp;"",responseOption0,0),3)),FALSE,INDEX(responseValidationRulesGroup0,MATCH(OFFSET($H88,0,-2)&amp;"",responseOption0,0),3)),IF(TRIM(OFFSET($H88,0,-1)) = "","Complete","The comment must be left blank for this response"),IF(TRIM(OFFSET($H88,0,-2))="","Incomplete", "Complete"))))</f>
        <v>0</v>
      </c>
      <c r="I88" s="1">
        <v>0</v>
      </c>
    </row>
    <row r="89" spans="1:9" customHeight="1" ht="20">
      <c r="B89" s="1"/>
      <c r="C89" s="15" t="s">
        <v>168</v>
      </c>
      <c r="D89" s="14"/>
      <c r="E89" s="16"/>
      <c r="F89" s="13"/>
      <c r="G89" s="17"/>
      <c r="H89" s="23" t="str">
        <f>IF(AND(ISBLANK(F89),ISBLANK(G89)),"?", "Anything entered in this row will be ignored")</f>
        <v>0</v>
      </c>
      <c r="I89" s="1">
        <v>-1</v>
      </c>
    </row>
    <row r="90" spans="1:9">
      <c r="B90" s="1">
        <v>1691450</v>
      </c>
      <c r="C90" s="6" t="s">
        <v>169</v>
      </c>
      <c r="D90" s="22" t="s">
        <v>170</v>
      </c>
      <c r="E90" s="7"/>
      <c r="F90" s="11"/>
      <c r="G90" s="12"/>
      <c r="H90" s="23" t="str">
        <f>IF(AND(ISNA(MATCH(OFFSET($H90,0,-2)&amp;"",responseOption0,0)),NOT(TRIM(OFFSET($H90,0,-2)) = "")),"Response must be one of "&amp;INDEX(responseValidationRulesGroup0,4,1),IF(AND(IF(ISNA(INDEX(responseValidationRulesGroup0,MATCH(OFFSET($H90,0,-2)&amp;"",responseOption0,0),2)),FALSE,INDEX(responseValidationRulesGroup0,MATCH(OFFSET($H90,0,-2)&amp;"",responseOption0,0),2)),TRIM(OFFSET($H90,0,-1)) = ""),"A comment is required for this response",IF(IF(ISNA(INDEX(responseValidationRulesGroup0,MATCH(OFFSET($H90,0,-2)&amp;"",responseOption0,0),3)),FALSE,INDEX(responseValidationRulesGroup0,MATCH(OFFSET($H90,0,-2)&amp;"",responseOption0,0),3)),IF(TRIM(OFFSET($H90,0,-1)) = "","Complete","The comment must be left blank for this response"),IF(TRIM(OFFSET($H90,0,-2))="","Incomplete", "Complete"))))</f>
        <v>0</v>
      </c>
      <c r="I90" s="1">
        <v>1</v>
      </c>
    </row>
    <row r="91" spans="1:9">
      <c r="B91" s="1">
        <v>1691451</v>
      </c>
      <c r="C91" s="6" t="s">
        <v>171</v>
      </c>
      <c r="D91" s="22" t="s">
        <v>172</v>
      </c>
      <c r="E91" s="7"/>
      <c r="F91" s="11"/>
      <c r="G91" s="12"/>
      <c r="H91" s="23" t="str">
        <f>IF(AND(ISNA(MATCH(OFFSET($H91,0,-2)&amp;"",responseOption0,0)),NOT(TRIM(OFFSET($H91,0,-2)) = "")),"Response must be one of "&amp;INDEX(responseValidationRulesGroup0,4,1),IF(AND(IF(ISNA(INDEX(responseValidationRulesGroup0,MATCH(OFFSET($H91,0,-2)&amp;"",responseOption0,0),2)),FALSE,INDEX(responseValidationRulesGroup0,MATCH(OFFSET($H91,0,-2)&amp;"",responseOption0,0),2)),TRIM(OFFSET($H91,0,-1)) = ""),"A comment is required for this response",IF(IF(ISNA(INDEX(responseValidationRulesGroup0,MATCH(OFFSET($H91,0,-2)&amp;"",responseOption0,0),3)),FALSE,INDEX(responseValidationRulesGroup0,MATCH(OFFSET($H91,0,-2)&amp;"",responseOption0,0),3)),IF(TRIM(OFFSET($H91,0,-1)) = "","Complete","The comment must be left blank for this response"),IF(TRIM(OFFSET($H91,0,-2))="","Incomplete", "Complete"))))</f>
        <v>0</v>
      </c>
      <c r="I91" s="1">
        <v>0</v>
      </c>
    </row>
    <row r="92" spans="1:9">
      <c r="B92" s="1">
        <v>1691452</v>
      </c>
      <c r="C92" s="6" t="s">
        <v>173</v>
      </c>
      <c r="D92" s="22" t="s">
        <v>174</v>
      </c>
      <c r="E92" s="7"/>
      <c r="F92" s="11"/>
      <c r="G92" s="12"/>
      <c r="H92" s="23" t="str">
        <f>IF(AND(ISNA(MATCH(OFFSET($H92,0,-2)&amp;"",responseOption0,0)),NOT(TRIM(OFFSET($H92,0,-2)) = "")),"Response must be one of "&amp;INDEX(responseValidationRulesGroup0,4,1),IF(AND(IF(ISNA(INDEX(responseValidationRulesGroup0,MATCH(OFFSET($H92,0,-2)&amp;"",responseOption0,0),2)),FALSE,INDEX(responseValidationRulesGroup0,MATCH(OFFSET($H92,0,-2)&amp;"",responseOption0,0),2)),TRIM(OFFSET($H92,0,-1)) = ""),"A comment is required for this response",IF(IF(ISNA(INDEX(responseValidationRulesGroup0,MATCH(OFFSET($H92,0,-2)&amp;"",responseOption0,0),3)),FALSE,INDEX(responseValidationRulesGroup0,MATCH(OFFSET($H92,0,-2)&amp;"",responseOption0,0),3)),IF(TRIM(OFFSET($H92,0,-1)) = "","Complete","The comment must be left blank for this response"),IF(TRIM(OFFSET($H92,0,-2))="","Incomplete", "Complete"))))</f>
        <v>0</v>
      </c>
      <c r="I92" s="1">
        <v>1</v>
      </c>
    </row>
    <row r="93" spans="1:9">
      <c r="B93" s="1">
        <v>1691453</v>
      </c>
      <c r="C93" s="6" t="s">
        <v>175</v>
      </c>
      <c r="D93" s="22" t="s">
        <v>176</v>
      </c>
      <c r="E93" s="7"/>
      <c r="F93" s="11"/>
      <c r="G93" s="12"/>
      <c r="H93" s="23" t="str">
        <f>IF(AND(ISNA(MATCH(OFFSET($H93,0,-2)&amp;"",responseOption0,0)),NOT(TRIM(OFFSET($H93,0,-2)) = "")),"Response must be one of "&amp;INDEX(responseValidationRulesGroup0,4,1),IF(AND(IF(ISNA(INDEX(responseValidationRulesGroup0,MATCH(OFFSET($H93,0,-2)&amp;"",responseOption0,0),2)),FALSE,INDEX(responseValidationRulesGroup0,MATCH(OFFSET($H93,0,-2)&amp;"",responseOption0,0),2)),TRIM(OFFSET($H93,0,-1)) = ""),"A comment is required for this response",IF(IF(ISNA(INDEX(responseValidationRulesGroup0,MATCH(OFFSET($H93,0,-2)&amp;"",responseOption0,0),3)),FALSE,INDEX(responseValidationRulesGroup0,MATCH(OFFSET($H93,0,-2)&amp;"",responseOption0,0),3)),IF(TRIM(OFFSET($H93,0,-1)) = "","Complete","The comment must be left blank for this response"),IF(TRIM(OFFSET($H93,0,-2))="","Incomplete", "Complete"))))</f>
        <v>0</v>
      </c>
      <c r="I93" s="1">
        <v>0</v>
      </c>
    </row>
    <row r="94" spans="1:9">
      <c r="B94" s="1">
        <v>1691454</v>
      </c>
      <c r="C94" s="6" t="s">
        <v>177</v>
      </c>
      <c r="D94" s="22" t="s">
        <v>178</v>
      </c>
      <c r="E94" s="7"/>
      <c r="F94" s="11"/>
      <c r="G94" s="12"/>
      <c r="H94" s="23" t="str">
        <f>IF(AND(ISNA(MATCH(OFFSET($H94,0,-2)&amp;"",responseOption0,0)),NOT(TRIM(OFFSET($H94,0,-2)) = "")),"Response must be one of "&amp;INDEX(responseValidationRulesGroup0,4,1),IF(AND(IF(ISNA(INDEX(responseValidationRulesGroup0,MATCH(OFFSET($H94,0,-2)&amp;"",responseOption0,0),2)),FALSE,INDEX(responseValidationRulesGroup0,MATCH(OFFSET($H94,0,-2)&amp;"",responseOption0,0),2)),TRIM(OFFSET($H94,0,-1)) = ""),"A comment is required for this response",IF(IF(ISNA(INDEX(responseValidationRulesGroup0,MATCH(OFFSET($H94,0,-2)&amp;"",responseOption0,0),3)),FALSE,INDEX(responseValidationRulesGroup0,MATCH(OFFSET($H94,0,-2)&amp;"",responseOption0,0),3)),IF(TRIM(OFFSET($H94,0,-1)) = "","Complete","The comment must be left blank for this response"),IF(TRIM(OFFSET($H94,0,-2))="","Incomplete", "Complete"))))</f>
        <v>0</v>
      </c>
      <c r="I94" s="1">
        <v>1</v>
      </c>
    </row>
    <row r="95" spans="1:9">
      <c r="B95" s="1">
        <v>1691455</v>
      </c>
      <c r="C95" s="6" t="s">
        <v>179</v>
      </c>
      <c r="D95" s="22" t="s">
        <v>180</v>
      </c>
      <c r="E95" s="7"/>
      <c r="F95" s="11"/>
      <c r="G95" s="12"/>
      <c r="H95" s="23" t="str">
        <f>IF(AND(ISNA(MATCH(OFFSET($H95,0,-2)&amp;"",responseOption0,0)),NOT(TRIM(OFFSET($H95,0,-2)) = "")),"Response must be one of "&amp;INDEX(responseValidationRulesGroup0,4,1),IF(AND(IF(ISNA(INDEX(responseValidationRulesGroup0,MATCH(OFFSET($H95,0,-2)&amp;"",responseOption0,0),2)),FALSE,INDEX(responseValidationRulesGroup0,MATCH(OFFSET($H95,0,-2)&amp;"",responseOption0,0),2)),TRIM(OFFSET($H95,0,-1)) = ""),"A comment is required for this response",IF(IF(ISNA(INDEX(responseValidationRulesGroup0,MATCH(OFFSET($H95,0,-2)&amp;"",responseOption0,0),3)),FALSE,INDEX(responseValidationRulesGroup0,MATCH(OFFSET($H95,0,-2)&amp;"",responseOption0,0),3)),IF(TRIM(OFFSET($H95,0,-1)) = "","Complete","The comment must be left blank for this response"),IF(TRIM(OFFSET($H95,0,-2))="","Incomplete", "Complete"))))</f>
        <v>0</v>
      </c>
      <c r="I95" s="1">
        <v>0</v>
      </c>
    </row>
    <row r="96" spans="1:9">
      <c r="B96" s="1">
        <v>1691456</v>
      </c>
      <c r="C96" s="6" t="s">
        <v>181</v>
      </c>
      <c r="D96" s="22" t="s">
        <v>182</v>
      </c>
      <c r="E96" s="7"/>
      <c r="F96" s="11"/>
      <c r="G96" s="12"/>
      <c r="H96" s="23" t="str">
        <f>IF(AND(ISNA(MATCH(OFFSET($H96,0,-2)&amp;"",responseOption0,0)),NOT(TRIM(OFFSET($H96,0,-2)) = "")),"Response must be one of "&amp;INDEX(responseValidationRulesGroup0,4,1),IF(AND(IF(ISNA(INDEX(responseValidationRulesGroup0,MATCH(OFFSET($H96,0,-2)&amp;"",responseOption0,0),2)),FALSE,INDEX(responseValidationRulesGroup0,MATCH(OFFSET($H96,0,-2)&amp;"",responseOption0,0),2)),TRIM(OFFSET($H96,0,-1)) = ""),"A comment is required for this response",IF(IF(ISNA(INDEX(responseValidationRulesGroup0,MATCH(OFFSET($H96,0,-2)&amp;"",responseOption0,0),3)),FALSE,INDEX(responseValidationRulesGroup0,MATCH(OFFSET($H96,0,-2)&amp;"",responseOption0,0),3)),IF(TRIM(OFFSET($H96,0,-1)) = "","Complete","The comment must be left blank for this response"),IF(TRIM(OFFSET($H96,0,-2))="","Incomplete", "Complete"))))</f>
        <v>0</v>
      </c>
      <c r="I96" s="1">
        <v>1</v>
      </c>
    </row>
    <row r="97" spans="1:9" customHeight="1" ht="20">
      <c r="B97" s="1"/>
      <c r="C97" s="15" t="s">
        <v>183</v>
      </c>
      <c r="D97" s="14"/>
      <c r="E97" s="16"/>
      <c r="F97" s="13"/>
      <c r="G97" s="17"/>
      <c r="H97" s="23" t="str">
        <f>IF(AND(ISBLANK(F97),ISBLANK(G97)),"?", "Anything entered in this row will be ignored")</f>
        <v>0</v>
      </c>
      <c r="I97" s="1">
        <v>-1</v>
      </c>
    </row>
    <row r="98" spans="1:9">
      <c r="B98" s="1">
        <v>1691457</v>
      </c>
      <c r="C98" s="6" t="s">
        <v>184</v>
      </c>
      <c r="D98" s="22" t="s">
        <v>185</v>
      </c>
      <c r="E98" s="7"/>
      <c r="F98" s="11"/>
      <c r="G98" s="12"/>
      <c r="H98" s="23" t="str">
        <f>IF(AND(ISNA(MATCH(OFFSET($H98,0,-2)&amp;"",responseOption0,0)),NOT(TRIM(OFFSET($H98,0,-2)) = "")),"Response must be one of "&amp;INDEX(responseValidationRulesGroup0,4,1),IF(AND(IF(ISNA(INDEX(responseValidationRulesGroup0,MATCH(OFFSET($H98,0,-2)&amp;"",responseOption0,0),2)),FALSE,INDEX(responseValidationRulesGroup0,MATCH(OFFSET($H98,0,-2)&amp;"",responseOption0,0),2)),TRIM(OFFSET($H98,0,-1)) = ""),"A comment is required for this response",IF(IF(ISNA(INDEX(responseValidationRulesGroup0,MATCH(OFFSET($H98,0,-2)&amp;"",responseOption0,0),3)),FALSE,INDEX(responseValidationRulesGroup0,MATCH(OFFSET($H98,0,-2)&amp;"",responseOption0,0),3)),IF(TRIM(OFFSET($H98,0,-1)) = "","Complete","The comment must be left blank for this response"),IF(TRIM(OFFSET($H98,0,-2))="","Incomplete", "Complete"))))</f>
        <v>0</v>
      </c>
      <c r="I98" s="1">
        <v>1</v>
      </c>
    </row>
    <row r="99" spans="1:9">
      <c r="B99" s="1">
        <v>1691458</v>
      </c>
      <c r="C99" s="6" t="s">
        <v>186</v>
      </c>
      <c r="D99" s="22" t="s">
        <v>187</v>
      </c>
      <c r="E99" s="7"/>
      <c r="F99" s="11"/>
      <c r="G99" s="12"/>
      <c r="H99" s="23" t="str">
        <f>IF(AND(ISNA(MATCH(OFFSET($H99,0,-2)&amp;"",responseOption0,0)),NOT(TRIM(OFFSET($H99,0,-2)) = "")),"Response must be one of "&amp;INDEX(responseValidationRulesGroup0,4,1),IF(AND(IF(ISNA(INDEX(responseValidationRulesGroup0,MATCH(OFFSET($H99,0,-2)&amp;"",responseOption0,0),2)),FALSE,INDEX(responseValidationRulesGroup0,MATCH(OFFSET($H99,0,-2)&amp;"",responseOption0,0),2)),TRIM(OFFSET($H99,0,-1)) = ""),"A comment is required for this response",IF(IF(ISNA(INDEX(responseValidationRulesGroup0,MATCH(OFFSET($H99,0,-2)&amp;"",responseOption0,0),3)),FALSE,INDEX(responseValidationRulesGroup0,MATCH(OFFSET($H99,0,-2)&amp;"",responseOption0,0),3)),IF(TRIM(OFFSET($H99,0,-1)) = "","Complete","The comment must be left blank for this response"),IF(TRIM(OFFSET($H99,0,-2))="","Incomplete", "Complete"))))</f>
        <v>0</v>
      </c>
      <c r="I99" s="1">
        <v>0</v>
      </c>
    </row>
    <row r="100" spans="1:9">
      <c r="B100" s="1">
        <v>1691459</v>
      </c>
      <c r="C100" s="6" t="s">
        <v>188</v>
      </c>
      <c r="D100" s="22" t="s">
        <v>189</v>
      </c>
      <c r="E100" s="7"/>
      <c r="F100" s="11"/>
      <c r="G100" s="12"/>
      <c r="H100" s="23" t="str">
        <f>IF(AND(ISNA(MATCH(OFFSET($H100,0,-2)&amp;"",responseOption0,0)),NOT(TRIM(OFFSET($H100,0,-2)) = "")),"Response must be one of "&amp;INDEX(responseValidationRulesGroup0,4,1),IF(AND(IF(ISNA(INDEX(responseValidationRulesGroup0,MATCH(OFFSET($H100,0,-2)&amp;"",responseOption0,0),2)),FALSE,INDEX(responseValidationRulesGroup0,MATCH(OFFSET($H100,0,-2)&amp;"",responseOption0,0),2)),TRIM(OFFSET($H100,0,-1)) = ""),"A comment is required for this response",IF(IF(ISNA(INDEX(responseValidationRulesGroup0,MATCH(OFFSET($H100,0,-2)&amp;"",responseOption0,0),3)),FALSE,INDEX(responseValidationRulesGroup0,MATCH(OFFSET($H100,0,-2)&amp;"",responseOption0,0),3)),IF(TRIM(OFFSET($H100,0,-1)) = "","Complete","The comment must be left blank for this response"),IF(TRIM(OFFSET($H100,0,-2))="","Incomplete", "Complete"))))</f>
        <v>0</v>
      </c>
      <c r="I100" s="1">
        <v>1</v>
      </c>
    </row>
    <row r="101" spans="1:9">
      <c r="B101" s="1">
        <v>1691460</v>
      </c>
      <c r="C101" s="6" t="s">
        <v>190</v>
      </c>
      <c r="D101" s="22" t="s">
        <v>191</v>
      </c>
      <c r="E101" s="7"/>
      <c r="F101" s="11"/>
      <c r="G101" s="12"/>
      <c r="H101" s="23" t="str">
        <f>IF(AND(ISNA(MATCH(OFFSET($H101,0,-2)&amp;"",responseOption0,0)),NOT(TRIM(OFFSET($H101,0,-2)) = "")),"Response must be one of "&amp;INDEX(responseValidationRulesGroup0,4,1),IF(AND(IF(ISNA(INDEX(responseValidationRulesGroup0,MATCH(OFFSET($H101,0,-2)&amp;"",responseOption0,0),2)),FALSE,INDEX(responseValidationRulesGroup0,MATCH(OFFSET($H101,0,-2)&amp;"",responseOption0,0),2)),TRIM(OFFSET($H101,0,-1)) = ""),"A comment is required for this response",IF(IF(ISNA(INDEX(responseValidationRulesGroup0,MATCH(OFFSET($H101,0,-2)&amp;"",responseOption0,0),3)),FALSE,INDEX(responseValidationRulesGroup0,MATCH(OFFSET($H101,0,-2)&amp;"",responseOption0,0),3)),IF(TRIM(OFFSET($H101,0,-1)) = "","Complete","The comment must be left blank for this response"),IF(TRIM(OFFSET($H101,0,-2))="","Incomplete", "Complete"))))</f>
        <v>0</v>
      </c>
      <c r="I101" s="1">
        <v>0</v>
      </c>
    </row>
    <row r="102" spans="1:9">
      <c r="B102" s="1">
        <v>1691461</v>
      </c>
      <c r="C102" s="6" t="s">
        <v>192</v>
      </c>
      <c r="D102" s="22" t="s">
        <v>193</v>
      </c>
      <c r="E102" s="7"/>
      <c r="F102" s="11"/>
      <c r="G102" s="12"/>
      <c r="H102" s="23" t="str">
        <f>IF(AND(ISNA(MATCH(OFFSET($H102,0,-2)&amp;"",responseOption0,0)),NOT(TRIM(OFFSET($H102,0,-2)) = "")),"Response must be one of "&amp;INDEX(responseValidationRulesGroup0,4,1),IF(AND(IF(ISNA(INDEX(responseValidationRulesGroup0,MATCH(OFFSET($H102,0,-2)&amp;"",responseOption0,0),2)),FALSE,INDEX(responseValidationRulesGroup0,MATCH(OFFSET($H102,0,-2)&amp;"",responseOption0,0),2)),TRIM(OFFSET($H102,0,-1)) = ""),"A comment is required for this response",IF(IF(ISNA(INDEX(responseValidationRulesGroup0,MATCH(OFFSET($H102,0,-2)&amp;"",responseOption0,0),3)),FALSE,INDEX(responseValidationRulesGroup0,MATCH(OFFSET($H102,0,-2)&amp;"",responseOption0,0),3)),IF(TRIM(OFFSET($H102,0,-1)) = "","Complete","The comment must be left blank for this response"),IF(TRIM(OFFSET($H102,0,-2))="","Incomplete", "Complete"))))</f>
        <v>0</v>
      </c>
      <c r="I102" s="1">
        <v>1</v>
      </c>
    </row>
    <row r="103" spans="1:9">
      <c r="B103" s="1">
        <v>1691462</v>
      </c>
      <c r="C103" s="6" t="s">
        <v>194</v>
      </c>
      <c r="D103" s="22" t="s">
        <v>195</v>
      </c>
      <c r="E103" s="7"/>
      <c r="F103" s="11"/>
      <c r="G103" s="12"/>
      <c r="H103" s="23" t="str">
        <f>IF(AND(ISNA(MATCH(OFFSET($H103,0,-2)&amp;"",responseOption0,0)),NOT(TRIM(OFFSET($H103,0,-2)) = "")),"Response must be one of "&amp;INDEX(responseValidationRulesGroup0,4,1),IF(AND(IF(ISNA(INDEX(responseValidationRulesGroup0,MATCH(OFFSET($H103,0,-2)&amp;"",responseOption0,0),2)),FALSE,INDEX(responseValidationRulesGroup0,MATCH(OFFSET($H103,0,-2)&amp;"",responseOption0,0),2)),TRIM(OFFSET($H103,0,-1)) = ""),"A comment is required for this response",IF(IF(ISNA(INDEX(responseValidationRulesGroup0,MATCH(OFFSET($H103,0,-2)&amp;"",responseOption0,0),3)),FALSE,INDEX(responseValidationRulesGroup0,MATCH(OFFSET($H103,0,-2)&amp;"",responseOption0,0),3)),IF(TRIM(OFFSET($H103,0,-1)) = "","Complete","The comment must be left blank for this response"),IF(TRIM(OFFSET($H103,0,-2))="","Incomplete", "Complete"))))</f>
        <v>0</v>
      </c>
      <c r="I103" s="1">
        <v>0</v>
      </c>
    </row>
    <row r="104" spans="1:9">
      <c r="B104" s="1">
        <v>1691463</v>
      </c>
      <c r="C104" s="6" t="s">
        <v>196</v>
      </c>
      <c r="D104" s="22" t="s">
        <v>197</v>
      </c>
      <c r="E104" s="7"/>
      <c r="F104" s="11"/>
      <c r="G104" s="12"/>
      <c r="H104" s="23" t="str">
        <f>IF(AND(ISNA(MATCH(OFFSET($H104,0,-2)&amp;"",responseOption0,0)),NOT(TRIM(OFFSET($H104,0,-2)) = "")),"Response must be one of "&amp;INDEX(responseValidationRulesGroup0,4,1),IF(AND(IF(ISNA(INDEX(responseValidationRulesGroup0,MATCH(OFFSET($H104,0,-2)&amp;"",responseOption0,0),2)),FALSE,INDEX(responseValidationRulesGroup0,MATCH(OFFSET($H104,0,-2)&amp;"",responseOption0,0),2)),TRIM(OFFSET($H104,0,-1)) = ""),"A comment is required for this response",IF(IF(ISNA(INDEX(responseValidationRulesGroup0,MATCH(OFFSET($H104,0,-2)&amp;"",responseOption0,0),3)),FALSE,INDEX(responseValidationRulesGroup0,MATCH(OFFSET($H104,0,-2)&amp;"",responseOption0,0),3)),IF(TRIM(OFFSET($H104,0,-1)) = "","Complete","The comment must be left blank for this response"),IF(TRIM(OFFSET($H104,0,-2))="","Incomplete", "Complete"))))</f>
        <v>0</v>
      </c>
      <c r="I104" s="1">
        <v>1</v>
      </c>
    </row>
    <row r="105" spans="1:9">
      <c r="B105" s="1">
        <v>1691464</v>
      </c>
      <c r="C105" s="6" t="s">
        <v>198</v>
      </c>
      <c r="D105" s="22" t="s">
        <v>199</v>
      </c>
      <c r="E105" s="7"/>
      <c r="F105" s="11"/>
      <c r="G105" s="12"/>
      <c r="H105" s="23" t="str">
        <f>IF(AND(ISNA(MATCH(OFFSET($H105,0,-2)&amp;"",responseOption0,0)),NOT(TRIM(OFFSET($H105,0,-2)) = "")),"Response must be one of "&amp;INDEX(responseValidationRulesGroup0,4,1),IF(AND(IF(ISNA(INDEX(responseValidationRulesGroup0,MATCH(OFFSET($H105,0,-2)&amp;"",responseOption0,0),2)),FALSE,INDEX(responseValidationRulesGroup0,MATCH(OFFSET($H105,0,-2)&amp;"",responseOption0,0),2)),TRIM(OFFSET($H105,0,-1)) = ""),"A comment is required for this response",IF(IF(ISNA(INDEX(responseValidationRulesGroup0,MATCH(OFFSET($H105,0,-2)&amp;"",responseOption0,0),3)),FALSE,INDEX(responseValidationRulesGroup0,MATCH(OFFSET($H105,0,-2)&amp;"",responseOption0,0),3)),IF(TRIM(OFFSET($H105,0,-1)) = "","Complete","The comment must be left blank for this response"),IF(TRIM(OFFSET($H105,0,-2))="","Incomplete", "Complete"))))</f>
        <v>0</v>
      </c>
      <c r="I105" s="1">
        <v>0</v>
      </c>
    </row>
    <row r="106" spans="1:9">
      <c r="B106" s="1">
        <v>1691465</v>
      </c>
      <c r="C106" s="6" t="s">
        <v>200</v>
      </c>
      <c r="D106" s="22" t="s">
        <v>201</v>
      </c>
      <c r="E106" s="7"/>
      <c r="F106" s="11"/>
      <c r="G106" s="12"/>
      <c r="H106" s="23" t="str">
        <f>IF(AND(ISNA(MATCH(OFFSET($H106,0,-2)&amp;"",responseOption0,0)),NOT(TRIM(OFFSET($H106,0,-2)) = "")),"Response must be one of "&amp;INDEX(responseValidationRulesGroup0,4,1),IF(AND(IF(ISNA(INDEX(responseValidationRulesGroup0,MATCH(OFFSET($H106,0,-2)&amp;"",responseOption0,0),2)),FALSE,INDEX(responseValidationRulesGroup0,MATCH(OFFSET($H106,0,-2)&amp;"",responseOption0,0),2)),TRIM(OFFSET($H106,0,-1)) = ""),"A comment is required for this response",IF(IF(ISNA(INDEX(responseValidationRulesGroup0,MATCH(OFFSET($H106,0,-2)&amp;"",responseOption0,0),3)),FALSE,INDEX(responseValidationRulesGroup0,MATCH(OFFSET($H106,0,-2)&amp;"",responseOption0,0),3)),IF(TRIM(OFFSET($H106,0,-1)) = "","Complete","The comment must be left blank for this response"),IF(TRIM(OFFSET($H106,0,-2))="","Incomplete", "Complete"))))</f>
        <v>0</v>
      </c>
      <c r="I106" s="1">
        <v>1</v>
      </c>
    </row>
    <row r="107" spans="1:9">
      <c r="B107" s="1">
        <v>1691466</v>
      </c>
      <c r="C107" s="6" t="s">
        <v>202</v>
      </c>
      <c r="D107" s="22" t="s">
        <v>203</v>
      </c>
      <c r="E107" s="7"/>
      <c r="F107" s="11"/>
      <c r="G107" s="12"/>
      <c r="H107" s="23" t="str">
        <f>IF(AND(ISNA(MATCH(OFFSET($H107,0,-2)&amp;"",responseOption0,0)),NOT(TRIM(OFFSET($H107,0,-2)) = "")),"Response must be one of "&amp;INDEX(responseValidationRulesGroup0,4,1),IF(AND(IF(ISNA(INDEX(responseValidationRulesGroup0,MATCH(OFFSET($H107,0,-2)&amp;"",responseOption0,0),2)),FALSE,INDEX(responseValidationRulesGroup0,MATCH(OFFSET($H107,0,-2)&amp;"",responseOption0,0),2)),TRIM(OFFSET($H107,0,-1)) = ""),"A comment is required for this response",IF(IF(ISNA(INDEX(responseValidationRulesGroup0,MATCH(OFFSET($H107,0,-2)&amp;"",responseOption0,0),3)),FALSE,INDEX(responseValidationRulesGroup0,MATCH(OFFSET($H107,0,-2)&amp;"",responseOption0,0),3)),IF(TRIM(OFFSET($H107,0,-1)) = "","Complete","The comment must be left blank for this response"),IF(TRIM(OFFSET($H107,0,-2))="","Incomplete", "Complete"))))</f>
        <v>0</v>
      </c>
      <c r="I107" s="1">
        <v>0</v>
      </c>
    </row>
    <row r="108" spans="1:9" customHeight="1" ht="27">
      <c r="B108">
        <v>-1</v>
      </c>
      <c r="C108" s="18" t="str">
        <f>COUNTIF(I11:I107,"&lt;&gt;-1")</f>
        <v>0</v>
      </c>
      <c r="D108" s="19"/>
      <c r="E108" s="20"/>
      <c r="F108" s="21" t="str">
        <f>IF(C108=0,1,(COUNTIF(H11:H107,TRUE)+COUNTIF(H11:H107,"Complete")) / (C108))</f>
        <v>0</v>
      </c>
      <c r="G108" s="19"/>
      <c r="H108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1:E11"/>
    <mergeCell ref="C23:E23"/>
    <mergeCell ref="C33:E33"/>
    <mergeCell ref="C42:E42"/>
    <mergeCell ref="C56:E56"/>
    <mergeCell ref="C73:E73"/>
    <mergeCell ref="C80:E80"/>
    <mergeCell ref="C89:E89"/>
    <mergeCell ref="C97:E97"/>
    <mergeCell ref="C108:D108"/>
    <mergeCell ref="F108:G108"/>
  </mergeCells>
  <conditionalFormatting sqref="H11">
    <cfRule type="containsText" dxfId="20" priority="1" operator="containsText" text="~?">
      <formula>NOT(ISERROR(SEARCH("~?",H11)))</formula>
    </cfRule>
  </conditionalFormatting>
  <conditionalFormatting sqref="H23">
    <cfRule type="containsText" dxfId="20" priority="2" operator="containsText" text="~?">
      <formula>NOT(ISERROR(SEARCH("~?",H23)))</formula>
    </cfRule>
  </conditionalFormatting>
  <conditionalFormatting sqref="H33">
    <cfRule type="containsText" dxfId="20" priority="3" operator="containsText" text="~?">
      <formula>NOT(ISERROR(SEARCH("~?",H33)))</formula>
    </cfRule>
  </conditionalFormatting>
  <conditionalFormatting sqref="H42">
    <cfRule type="containsText" dxfId="20" priority="4" operator="containsText" text="~?">
      <formula>NOT(ISERROR(SEARCH("~?",H42)))</formula>
    </cfRule>
  </conditionalFormatting>
  <conditionalFormatting sqref="H56">
    <cfRule type="containsText" dxfId="20" priority="5" operator="containsText" text="~?">
      <formula>NOT(ISERROR(SEARCH("~?",H56)))</formula>
    </cfRule>
  </conditionalFormatting>
  <conditionalFormatting sqref="H73">
    <cfRule type="containsText" dxfId="20" priority="6" operator="containsText" text="~?">
      <formula>NOT(ISERROR(SEARCH("~?",H73)))</formula>
    </cfRule>
  </conditionalFormatting>
  <conditionalFormatting sqref="H80">
    <cfRule type="containsText" dxfId="20" priority="7" operator="containsText" text="~?">
      <formula>NOT(ISERROR(SEARCH("~?",H80)))</formula>
    </cfRule>
  </conditionalFormatting>
  <conditionalFormatting sqref="H89">
    <cfRule type="containsText" dxfId="20" priority="8" operator="containsText" text="~?">
      <formula>NOT(ISERROR(SEARCH("~?",H89)))</formula>
    </cfRule>
  </conditionalFormatting>
  <conditionalFormatting sqref="H97">
    <cfRule type="containsText" dxfId="20" priority="9" operator="containsText" text="~?">
      <formula>NOT(ISERROR(SEARCH("~?",H97)))</formula>
    </cfRule>
  </conditionalFormatting>
  <conditionalFormatting sqref="C11:G107">
    <cfRule type="expression" dxfId="21" priority="10">
      <formula>$I11=1</formula>
    </cfRule>
  </conditionalFormatting>
  <conditionalFormatting sqref="$H11">
    <cfRule type="expression" dxfId="22" priority="11">
      <formula>$H11=""</formula>
    </cfRule>
  </conditionalFormatting>
  <conditionalFormatting sqref="$H23">
    <cfRule type="expression" dxfId="23" priority="12">
      <formula>$H23=""</formula>
    </cfRule>
  </conditionalFormatting>
  <conditionalFormatting sqref="$H33">
    <cfRule type="expression" dxfId="24" priority="13">
      <formula>$H33=""</formula>
    </cfRule>
  </conditionalFormatting>
  <conditionalFormatting sqref="$H42">
    <cfRule type="expression" dxfId="25" priority="14">
      <formula>$H42=""</formula>
    </cfRule>
  </conditionalFormatting>
  <conditionalFormatting sqref="$H56">
    <cfRule type="expression" dxfId="26" priority="15">
      <formula>$H56=""</formula>
    </cfRule>
  </conditionalFormatting>
  <conditionalFormatting sqref="$H73">
    <cfRule type="expression" dxfId="27" priority="16">
      <formula>$H73=""</formula>
    </cfRule>
  </conditionalFormatting>
  <conditionalFormatting sqref="$H80">
    <cfRule type="expression" dxfId="28" priority="17">
      <formula>$H80=""</formula>
    </cfRule>
  </conditionalFormatting>
  <conditionalFormatting sqref="$H89">
    <cfRule type="expression" dxfId="29" priority="18">
      <formula>$H89=""</formula>
    </cfRule>
  </conditionalFormatting>
  <conditionalFormatting sqref="$H97">
    <cfRule type="expression" dxfId="30" priority="19">
      <formula>$H97=""</formula>
    </cfRule>
  </conditionalFormatting>
  <conditionalFormatting sqref="H11:H107">
    <cfRule type="expression" dxfId="31" priority="20">
      <formula>$H11 ="Complete"</formula>
    </cfRule>
    <cfRule type="expression" dxfId="32" priority="21">
      <formula>$H11=1</formula>
    </cfRule>
    <cfRule type="expression" dxfId="33" priority="22">
      <formula>$H11</formula>
    </cfRule>
    <cfRule type="expression" dxfId="34" priority="23">
      <formula>AND(NOT(ISBLANK($H11)), NOT($H11))</formula>
    </cfRule>
    <cfRule type="expression" dxfId="35" priority="24">
      <formula>NOT(ISBLANK($H11))</formula>
    </cfRule>
  </conditionalFormatting>
  <dataValidations count="9">
    <dataValidation type="list" errorStyle="stop" operator="between" allowBlank="0" showDropDown="0" showInputMessage="0" showErrorMessage="1" errorTitle="Error - Invalid Input" error="Please select an item from the drop-down list." sqref="F12:F22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24:F32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34:F41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43:F55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57:F72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74:F79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81:F88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90:F96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98:F107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0" workbookViewId="0" showGridLines="true" showRowColHeaders="0">
      <pane ySplit="10" topLeftCell="A11" activePane="bottomLeft" state="frozen"/>
      <selection pane="bottomLeft" activeCell="I11" sqref="I11:I48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204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 customHeight="1" ht="20">
      <c r="B11" s="1"/>
      <c r="C11" s="15" t="s">
        <v>19</v>
      </c>
      <c r="D11" s="14"/>
      <c r="E11" s="16"/>
      <c r="F11" s="13"/>
      <c r="G11" s="17"/>
      <c r="H11" s="23" t="str">
        <f>IF(AND(ISBLANK(F11),ISBLANK(G11)),"?", "Anything entered in this row will be ignored")</f>
        <v>0</v>
      </c>
      <c r="I11" s="1">
        <v>-1</v>
      </c>
    </row>
    <row r="12" spans="1:9">
      <c r="B12" s="1">
        <v>1691467</v>
      </c>
      <c r="C12" s="6" t="s">
        <v>205</v>
      </c>
      <c r="D12" s="22" t="s">
        <v>206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1</v>
      </c>
    </row>
    <row r="13" spans="1:9">
      <c r="B13" s="1">
        <v>1691468</v>
      </c>
      <c r="C13" s="6" t="s">
        <v>207</v>
      </c>
      <c r="D13" s="22" t="s">
        <v>208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0</v>
      </c>
    </row>
    <row r="14" spans="1:9">
      <c r="B14" s="1">
        <v>1691469</v>
      </c>
      <c r="C14" s="6" t="s">
        <v>209</v>
      </c>
      <c r="D14" s="22" t="s">
        <v>210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1</v>
      </c>
    </row>
    <row r="15" spans="1:9">
      <c r="B15" s="1">
        <v>1691470</v>
      </c>
      <c r="C15" s="6" t="s">
        <v>211</v>
      </c>
      <c r="D15" s="22" t="s">
        <v>212</v>
      </c>
      <c r="E15" s="7"/>
      <c r="F15" s="11"/>
      <c r="G15" s="12"/>
      <c r="H15" s="23" t="str">
        <f>IF(AND(ISNA(MATCH(OFFSET($H15,0,-2)&amp;"",responseOption0,0)),NOT(TRIM(OFFSET($H15,0,-2)) = "")),"Response must be one of "&amp;INDEX(responseValidationRulesGroup0,4,1),IF(AND(IF(ISNA(INDEX(responseValidationRulesGroup0,MATCH(OFFSET($H15,0,-2)&amp;"",responseOption0,0),2)),FALSE,INDEX(responseValidationRulesGroup0,MATCH(OFFSET($H15,0,-2)&amp;"",responseOption0,0),2)),TRIM(OFFSET($H15,0,-1)) = ""),"A comment is required for this response",IF(IF(ISNA(INDEX(responseValidationRulesGroup0,MATCH(OFFSET($H15,0,-2)&amp;"",responseOption0,0),3)),FALSE,INDEX(responseValidationRulesGroup0,MATCH(OFFSET($H15,0,-2)&amp;"",responseOption0,0),3)),IF(TRIM(OFFSET($H15,0,-1)) = "","Complete","The comment must be left blank for this response"),IF(TRIM(OFFSET($H15,0,-2))="","Incomplete", "Complete"))))</f>
        <v>0</v>
      </c>
      <c r="I15" s="1">
        <v>0</v>
      </c>
    </row>
    <row r="16" spans="1:9">
      <c r="B16" s="1">
        <v>1691471</v>
      </c>
      <c r="C16" s="6" t="s">
        <v>213</v>
      </c>
      <c r="D16" s="22" t="s">
        <v>214</v>
      </c>
      <c r="E16" s="7"/>
      <c r="F16" s="11"/>
      <c r="G16" s="12"/>
      <c r="H16" s="23" t="str">
        <f>IF(AND(ISNA(MATCH(OFFSET($H16,0,-2)&amp;"",responseOption0,0)),NOT(TRIM(OFFSET($H16,0,-2)) = "")),"Response must be one of "&amp;INDEX(responseValidationRulesGroup0,4,1),IF(AND(IF(ISNA(INDEX(responseValidationRulesGroup0,MATCH(OFFSET($H16,0,-2)&amp;"",responseOption0,0),2)),FALSE,INDEX(responseValidationRulesGroup0,MATCH(OFFSET($H16,0,-2)&amp;"",responseOption0,0),2)),TRIM(OFFSET($H16,0,-1)) = ""),"A comment is required for this response",IF(IF(ISNA(INDEX(responseValidationRulesGroup0,MATCH(OFFSET($H16,0,-2)&amp;"",responseOption0,0),3)),FALSE,INDEX(responseValidationRulesGroup0,MATCH(OFFSET($H16,0,-2)&amp;"",responseOption0,0),3)),IF(TRIM(OFFSET($H16,0,-1)) = "","Complete","The comment must be left blank for this response"),IF(TRIM(OFFSET($H16,0,-2))="","Incomplete", "Complete"))))</f>
        <v>0</v>
      </c>
      <c r="I16" s="1">
        <v>1</v>
      </c>
    </row>
    <row r="17" spans="1:9">
      <c r="B17" s="1">
        <v>1691472</v>
      </c>
      <c r="C17" s="6" t="s">
        <v>215</v>
      </c>
      <c r="D17" s="22" t="s">
        <v>216</v>
      </c>
      <c r="E17" s="7"/>
      <c r="F17" s="11"/>
      <c r="G17" s="12"/>
      <c r="H17" s="23" t="str">
        <f>IF(AND(ISNA(MATCH(OFFSET($H17,0,-2)&amp;"",responseOption0,0)),NOT(TRIM(OFFSET($H17,0,-2)) = "")),"Response must be one of "&amp;INDEX(responseValidationRulesGroup0,4,1),IF(AND(IF(ISNA(INDEX(responseValidationRulesGroup0,MATCH(OFFSET($H17,0,-2)&amp;"",responseOption0,0),2)),FALSE,INDEX(responseValidationRulesGroup0,MATCH(OFFSET($H17,0,-2)&amp;"",responseOption0,0),2)),TRIM(OFFSET($H17,0,-1)) = ""),"A comment is required for this response",IF(IF(ISNA(INDEX(responseValidationRulesGroup0,MATCH(OFFSET($H17,0,-2)&amp;"",responseOption0,0),3)),FALSE,INDEX(responseValidationRulesGroup0,MATCH(OFFSET($H17,0,-2)&amp;"",responseOption0,0),3)),IF(TRIM(OFFSET($H17,0,-1)) = "","Complete","The comment must be left blank for this response"),IF(TRIM(OFFSET($H17,0,-2))="","Incomplete", "Complete"))))</f>
        <v>0</v>
      </c>
      <c r="I17" s="1">
        <v>0</v>
      </c>
    </row>
    <row r="18" spans="1:9">
      <c r="B18" s="1">
        <v>1691473</v>
      </c>
      <c r="C18" s="6" t="s">
        <v>217</v>
      </c>
      <c r="D18" s="22" t="s">
        <v>218</v>
      </c>
      <c r="E18" s="7"/>
      <c r="F18" s="11"/>
      <c r="G18" s="12"/>
      <c r="H18" s="23" t="str">
        <f>IF(AND(ISNA(MATCH(OFFSET($H18,0,-2)&amp;"",responseOption0,0)),NOT(TRIM(OFFSET($H18,0,-2)) = "")),"Response must be one of "&amp;INDEX(responseValidationRulesGroup0,4,1),IF(AND(IF(ISNA(INDEX(responseValidationRulesGroup0,MATCH(OFFSET($H18,0,-2)&amp;"",responseOption0,0),2)),FALSE,INDEX(responseValidationRulesGroup0,MATCH(OFFSET($H18,0,-2)&amp;"",responseOption0,0),2)),TRIM(OFFSET($H18,0,-1)) = ""),"A comment is required for this response",IF(IF(ISNA(INDEX(responseValidationRulesGroup0,MATCH(OFFSET($H18,0,-2)&amp;"",responseOption0,0),3)),FALSE,INDEX(responseValidationRulesGroup0,MATCH(OFFSET($H18,0,-2)&amp;"",responseOption0,0),3)),IF(TRIM(OFFSET($H18,0,-1)) = "","Complete","The comment must be left blank for this response"),IF(TRIM(OFFSET($H18,0,-2))="","Incomplete", "Complete"))))</f>
        <v>0</v>
      </c>
      <c r="I18" s="1">
        <v>1</v>
      </c>
    </row>
    <row r="19" spans="1:9">
      <c r="B19" s="1">
        <v>1691474</v>
      </c>
      <c r="C19" s="6" t="s">
        <v>219</v>
      </c>
      <c r="D19" s="22" t="s">
        <v>220</v>
      </c>
      <c r="E19" s="7"/>
      <c r="F19" s="11"/>
      <c r="G19" s="12"/>
      <c r="H19" s="23" t="str">
        <f>IF(AND(ISNA(MATCH(OFFSET($H19,0,-2)&amp;"",responseOption0,0)),NOT(TRIM(OFFSET($H19,0,-2)) = "")),"Response must be one of "&amp;INDEX(responseValidationRulesGroup0,4,1),IF(AND(IF(ISNA(INDEX(responseValidationRulesGroup0,MATCH(OFFSET($H19,0,-2)&amp;"",responseOption0,0),2)),FALSE,INDEX(responseValidationRulesGroup0,MATCH(OFFSET($H19,0,-2)&amp;"",responseOption0,0),2)),TRIM(OFFSET($H19,0,-1)) = ""),"A comment is required for this response",IF(IF(ISNA(INDEX(responseValidationRulesGroup0,MATCH(OFFSET($H19,0,-2)&amp;"",responseOption0,0),3)),FALSE,INDEX(responseValidationRulesGroup0,MATCH(OFFSET($H19,0,-2)&amp;"",responseOption0,0),3)),IF(TRIM(OFFSET($H19,0,-1)) = "","Complete","The comment must be left blank for this response"),IF(TRIM(OFFSET($H19,0,-2))="","Incomplete", "Complete"))))</f>
        <v>0</v>
      </c>
      <c r="I19" s="1">
        <v>0</v>
      </c>
    </row>
    <row r="20" spans="1:9">
      <c r="B20" s="1">
        <v>1691475</v>
      </c>
      <c r="C20" s="6" t="s">
        <v>221</v>
      </c>
      <c r="D20" s="22" t="s">
        <v>222</v>
      </c>
      <c r="E20" s="7"/>
      <c r="F20" s="11"/>
      <c r="G20" s="12"/>
      <c r="H20" s="23" t="str">
        <f>IF(AND(ISNA(MATCH(OFFSET($H20,0,-2)&amp;"",responseOption0,0)),NOT(TRIM(OFFSET($H20,0,-2)) = "")),"Response must be one of "&amp;INDEX(responseValidationRulesGroup0,4,1),IF(AND(IF(ISNA(INDEX(responseValidationRulesGroup0,MATCH(OFFSET($H20,0,-2)&amp;"",responseOption0,0),2)),FALSE,INDEX(responseValidationRulesGroup0,MATCH(OFFSET($H20,0,-2)&amp;"",responseOption0,0),2)),TRIM(OFFSET($H20,0,-1)) = ""),"A comment is required for this response",IF(IF(ISNA(INDEX(responseValidationRulesGroup0,MATCH(OFFSET($H20,0,-2)&amp;"",responseOption0,0),3)),FALSE,INDEX(responseValidationRulesGroup0,MATCH(OFFSET($H20,0,-2)&amp;"",responseOption0,0),3)),IF(TRIM(OFFSET($H20,0,-1)) = "","Complete","The comment must be left blank for this response"),IF(TRIM(OFFSET($H20,0,-2))="","Incomplete", "Complete"))))</f>
        <v>0</v>
      </c>
      <c r="I20" s="1">
        <v>1</v>
      </c>
    </row>
    <row r="21" spans="1:9">
      <c r="B21" s="1">
        <v>1691476</v>
      </c>
      <c r="C21" s="6" t="s">
        <v>223</v>
      </c>
      <c r="D21" s="22" t="s">
        <v>224</v>
      </c>
      <c r="E21" s="7"/>
      <c r="F21" s="11"/>
      <c r="G21" s="12"/>
      <c r="H21" s="23" t="str">
        <f>IF(AND(ISNA(MATCH(OFFSET($H21,0,-2)&amp;"",responseOption0,0)),NOT(TRIM(OFFSET($H21,0,-2)) = "")),"Response must be one of "&amp;INDEX(responseValidationRulesGroup0,4,1),IF(AND(IF(ISNA(INDEX(responseValidationRulesGroup0,MATCH(OFFSET($H21,0,-2)&amp;"",responseOption0,0),2)),FALSE,INDEX(responseValidationRulesGroup0,MATCH(OFFSET($H21,0,-2)&amp;"",responseOption0,0),2)),TRIM(OFFSET($H21,0,-1)) = ""),"A comment is required for this response",IF(IF(ISNA(INDEX(responseValidationRulesGroup0,MATCH(OFFSET($H21,0,-2)&amp;"",responseOption0,0),3)),FALSE,INDEX(responseValidationRulesGroup0,MATCH(OFFSET($H21,0,-2)&amp;"",responseOption0,0),3)),IF(TRIM(OFFSET($H21,0,-1)) = "","Complete","The comment must be left blank for this response"),IF(TRIM(OFFSET($H21,0,-2))="","Incomplete", "Complete"))))</f>
        <v>0</v>
      </c>
      <c r="I21" s="1">
        <v>0</v>
      </c>
    </row>
    <row r="22" spans="1:9">
      <c r="B22" s="1">
        <v>1691477</v>
      </c>
      <c r="C22" s="6" t="s">
        <v>225</v>
      </c>
      <c r="D22" s="22" t="s">
        <v>226</v>
      </c>
      <c r="E22" s="7"/>
      <c r="F22" s="11"/>
      <c r="G22" s="12"/>
      <c r="H22" s="23" t="str">
        <f>IF(AND(ISNA(MATCH(OFFSET($H22,0,-2)&amp;"",responseOption0,0)),NOT(TRIM(OFFSET($H22,0,-2)) = "")),"Response must be one of "&amp;INDEX(responseValidationRulesGroup0,4,1),IF(AND(IF(ISNA(INDEX(responseValidationRulesGroup0,MATCH(OFFSET($H22,0,-2)&amp;"",responseOption0,0),2)),FALSE,INDEX(responseValidationRulesGroup0,MATCH(OFFSET($H22,0,-2)&amp;"",responseOption0,0),2)),TRIM(OFFSET($H22,0,-1)) = ""),"A comment is required for this response",IF(IF(ISNA(INDEX(responseValidationRulesGroup0,MATCH(OFFSET($H22,0,-2)&amp;"",responseOption0,0),3)),FALSE,INDEX(responseValidationRulesGroup0,MATCH(OFFSET($H22,0,-2)&amp;"",responseOption0,0),3)),IF(TRIM(OFFSET($H22,0,-1)) = "","Complete","The comment must be left blank for this response"),IF(TRIM(OFFSET($H22,0,-2))="","Incomplete", "Complete"))))</f>
        <v>0</v>
      </c>
      <c r="I22" s="1">
        <v>1</v>
      </c>
    </row>
    <row r="23" spans="1:9">
      <c r="B23" s="1">
        <v>1691478</v>
      </c>
      <c r="C23" s="6" t="s">
        <v>227</v>
      </c>
      <c r="D23" s="22" t="s">
        <v>228</v>
      </c>
      <c r="E23" s="7"/>
      <c r="F23" s="11"/>
      <c r="G23" s="12"/>
      <c r="H23" s="23" t="str">
        <f>IF(AND(ISNA(MATCH(OFFSET($H23,0,-2)&amp;"",responseOption0,0)),NOT(TRIM(OFFSET($H23,0,-2)) = "")),"Response must be one of "&amp;INDEX(responseValidationRulesGroup0,4,1),IF(AND(IF(ISNA(INDEX(responseValidationRulesGroup0,MATCH(OFFSET($H23,0,-2)&amp;"",responseOption0,0),2)),FALSE,INDEX(responseValidationRulesGroup0,MATCH(OFFSET($H23,0,-2)&amp;"",responseOption0,0),2)),TRIM(OFFSET($H23,0,-1)) = ""),"A comment is required for this response",IF(IF(ISNA(INDEX(responseValidationRulesGroup0,MATCH(OFFSET($H23,0,-2)&amp;"",responseOption0,0),3)),FALSE,INDEX(responseValidationRulesGroup0,MATCH(OFFSET($H23,0,-2)&amp;"",responseOption0,0),3)),IF(TRIM(OFFSET($H23,0,-1)) = "","Complete","The comment must be left blank for this response"),IF(TRIM(OFFSET($H23,0,-2))="","Incomplete", "Complete"))))</f>
        <v>0</v>
      </c>
      <c r="I23" s="1">
        <v>0</v>
      </c>
    </row>
    <row r="24" spans="1:9">
      <c r="B24" s="1">
        <v>1691479</v>
      </c>
      <c r="C24" s="6" t="s">
        <v>229</v>
      </c>
      <c r="D24" s="22" t="s">
        <v>230</v>
      </c>
      <c r="E24" s="7"/>
      <c r="F24" s="11"/>
      <c r="G24" s="12"/>
      <c r="H24" s="23" t="str">
        <f>IF(AND(ISNA(MATCH(OFFSET($H24,0,-2)&amp;"",responseOption0,0)),NOT(TRIM(OFFSET($H24,0,-2)) = "")),"Response must be one of "&amp;INDEX(responseValidationRulesGroup0,4,1),IF(AND(IF(ISNA(INDEX(responseValidationRulesGroup0,MATCH(OFFSET($H24,0,-2)&amp;"",responseOption0,0),2)),FALSE,INDEX(responseValidationRulesGroup0,MATCH(OFFSET($H24,0,-2)&amp;"",responseOption0,0),2)),TRIM(OFFSET($H24,0,-1)) = ""),"A comment is required for this response",IF(IF(ISNA(INDEX(responseValidationRulesGroup0,MATCH(OFFSET($H24,0,-2)&amp;"",responseOption0,0),3)),FALSE,INDEX(responseValidationRulesGroup0,MATCH(OFFSET($H24,0,-2)&amp;"",responseOption0,0),3)),IF(TRIM(OFFSET($H24,0,-1)) = "","Complete","The comment must be left blank for this response"),IF(TRIM(OFFSET($H24,0,-2))="","Incomplete", "Complete"))))</f>
        <v>0</v>
      </c>
      <c r="I24" s="1">
        <v>1</v>
      </c>
    </row>
    <row r="25" spans="1:9">
      <c r="B25" s="1">
        <v>1691480</v>
      </c>
      <c r="C25" s="6" t="s">
        <v>231</v>
      </c>
      <c r="D25" s="22" t="s">
        <v>232</v>
      </c>
      <c r="E25" s="7"/>
      <c r="F25" s="11"/>
      <c r="G25" s="12"/>
      <c r="H25" s="23" t="str">
        <f>IF(AND(ISNA(MATCH(OFFSET($H25,0,-2)&amp;"",responseOption0,0)),NOT(TRIM(OFFSET($H25,0,-2)) = "")),"Response must be one of "&amp;INDEX(responseValidationRulesGroup0,4,1),IF(AND(IF(ISNA(INDEX(responseValidationRulesGroup0,MATCH(OFFSET($H25,0,-2)&amp;"",responseOption0,0),2)),FALSE,INDEX(responseValidationRulesGroup0,MATCH(OFFSET($H25,0,-2)&amp;"",responseOption0,0),2)),TRIM(OFFSET($H25,0,-1)) = ""),"A comment is required for this response",IF(IF(ISNA(INDEX(responseValidationRulesGroup0,MATCH(OFFSET($H25,0,-2)&amp;"",responseOption0,0),3)),FALSE,INDEX(responseValidationRulesGroup0,MATCH(OFFSET($H25,0,-2)&amp;"",responseOption0,0),3)),IF(TRIM(OFFSET($H25,0,-1)) = "","Complete","The comment must be left blank for this response"),IF(TRIM(OFFSET($H25,0,-2))="","Incomplete", "Complete"))))</f>
        <v>0</v>
      </c>
      <c r="I25" s="1">
        <v>0</v>
      </c>
    </row>
    <row r="26" spans="1:9">
      <c r="B26" s="1">
        <v>1691481</v>
      </c>
      <c r="C26" s="6" t="s">
        <v>233</v>
      </c>
      <c r="D26" s="22" t="s">
        <v>234</v>
      </c>
      <c r="E26" s="7"/>
      <c r="F26" s="11"/>
      <c r="G26" s="12"/>
      <c r="H26" s="23" t="str">
        <f>IF(AND(ISNA(MATCH(OFFSET($H26,0,-2)&amp;"",responseOption0,0)),NOT(TRIM(OFFSET($H26,0,-2)) = "")),"Response must be one of "&amp;INDEX(responseValidationRulesGroup0,4,1),IF(AND(IF(ISNA(INDEX(responseValidationRulesGroup0,MATCH(OFFSET($H26,0,-2)&amp;"",responseOption0,0),2)),FALSE,INDEX(responseValidationRulesGroup0,MATCH(OFFSET($H26,0,-2)&amp;"",responseOption0,0),2)),TRIM(OFFSET($H26,0,-1)) = ""),"A comment is required for this response",IF(IF(ISNA(INDEX(responseValidationRulesGroup0,MATCH(OFFSET($H26,0,-2)&amp;"",responseOption0,0),3)),FALSE,INDEX(responseValidationRulesGroup0,MATCH(OFFSET($H26,0,-2)&amp;"",responseOption0,0),3)),IF(TRIM(OFFSET($H26,0,-1)) = "","Complete","The comment must be left blank for this response"),IF(TRIM(OFFSET($H26,0,-2))="","Incomplete", "Complete"))))</f>
        <v>0</v>
      </c>
      <c r="I26" s="1">
        <v>1</v>
      </c>
    </row>
    <row r="27" spans="1:9" customHeight="1" ht="20">
      <c r="B27" s="1"/>
      <c r="C27" s="15" t="s">
        <v>235</v>
      </c>
      <c r="D27" s="14"/>
      <c r="E27" s="16"/>
      <c r="F27" s="13"/>
      <c r="G27" s="17"/>
      <c r="H27" s="23" t="str">
        <f>IF(AND(ISBLANK(F27),ISBLANK(G27)),"?", "Anything entered in this row will be ignored")</f>
        <v>0</v>
      </c>
      <c r="I27" s="1">
        <v>-1</v>
      </c>
    </row>
    <row r="28" spans="1:9">
      <c r="B28" s="1">
        <v>1691482</v>
      </c>
      <c r="C28" s="6" t="s">
        <v>236</v>
      </c>
      <c r="D28" s="22" t="s">
        <v>237</v>
      </c>
      <c r="E28" s="7"/>
      <c r="F28" s="11"/>
      <c r="G28" s="12"/>
      <c r="H28" s="23" t="str">
        <f>IF(AND(ISNA(MATCH(OFFSET($H28,0,-2)&amp;"",responseOption0,0)),NOT(TRIM(OFFSET($H28,0,-2)) = "")),"Response must be one of "&amp;INDEX(responseValidationRulesGroup0,4,1),IF(AND(IF(ISNA(INDEX(responseValidationRulesGroup0,MATCH(OFFSET($H28,0,-2)&amp;"",responseOption0,0),2)),FALSE,INDEX(responseValidationRulesGroup0,MATCH(OFFSET($H28,0,-2)&amp;"",responseOption0,0),2)),TRIM(OFFSET($H28,0,-1)) = ""),"A comment is required for this response",IF(IF(ISNA(INDEX(responseValidationRulesGroup0,MATCH(OFFSET($H28,0,-2)&amp;"",responseOption0,0),3)),FALSE,INDEX(responseValidationRulesGroup0,MATCH(OFFSET($H28,0,-2)&amp;"",responseOption0,0),3)),IF(TRIM(OFFSET($H28,0,-1)) = "","Complete","The comment must be left blank for this response"),IF(TRIM(OFFSET($H28,0,-2))="","Incomplete", "Complete"))))</f>
        <v>0</v>
      </c>
      <c r="I28" s="1">
        <v>1</v>
      </c>
    </row>
    <row r="29" spans="1:9">
      <c r="B29" s="1">
        <v>1691483</v>
      </c>
      <c r="C29" s="6" t="s">
        <v>238</v>
      </c>
      <c r="D29" s="22" t="s">
        <v>239</v>
      </c>
      <c r="E29" s="7"/>
      <c r="F29" s="11"/>
      <c r="G29" s="12"/>
      <c r="H29" s="23" t="str">
        <f>IF(AND(ISNA(MATCH(OFFSET($H29,0,-2)&amp;"",responseOption0,0)),NOT(TRIM(OFFSET($H29,0,-2)) = "")),"Response must be one of "&amp;INDEX(responseValidationRulesGroup0,4,1),IF(AND(IF(ISNA(INDEX(responseValidationRulesGroup0,MATCH(OFFSET($H29,0,-2)&amp;"",responseOption0,0),2)),FALSE,INDEX(responseValidationRulesGroup0,MATCH(OFFSET($H29,0,-2)&amp;"",responseOption0,0),2)),TRIM(OFFSET($H29,0,-1)) = ""),"A comment is required for this response",IF(IF(ISNA(INDEX(responseValidationRulesGroup0,MATCH(OFFSET($H29,0,-2)&amp;"",responseOption0,0),3)),FALSE,INDEX(responseValidationRulesGroup0,MATCH(OFFSET($H29,0,-2)&amp;"",responseOption0,0),3)),IF(TRIM(OFFSET($H29,0,-1)) = "","Complete","The comment must be left blank for this response"),IF(TRIM(OFFSET($H29,0,-2))="","Incomplete", "Complete"))))</f>
        <v>0</v>
      </c>
      <c r="I29" s="1">
        <v>0</v>
      </c>
    </row>
    <row r="30" spans="1:9">
      <c r="B30" s="1">
        <v>1691484</v>
      </c>
      <c r="C30" s="6" t="s">
        <v>240</v>
      </c>
      <c r="D30" s="22" t="s">
        <v>241</v>
      </c>
      <c r="E30" s="7"/>
      <c r="F30" s="11"/>
      <c r="G30" s="12"/>
      <c r="H30" s="23" t="str">
        <f>IF(AND(ISNA(MATCH(OFFSET($H30,0,-2)&amp;"",responseOption0,0)),NOT(TRIM(OFFSET($H30,0,-2)) = "")),"Response must be one of "&amp;INDEX(responseValidationRulesGroup0,4,1),IF(AND(IF(ISNA(INDEX(responseValidationRulesGroup0,MATCH(OFFSET($H30,0,-2)&amp;"",responseOption0,0),2)),FALSE,INDEX(responseValidationRulesGroup0,MATCH(OFFSET($H30,0,-2)&amp;"",responseOption0,0),2)),TRIM(OFFSET($H30,0,-1)) = ""),"A comment is required for this response",IF(IF(ISNA(INDEX(responseValidationRulesGroup0,MATCH(OFFSET($H30,0,-2)&amp;"",responseOption0,0),3)),FALSE,INDEX(responseValidationRulesGroup0,MATCH(OFFSET($H30,0,-2)&amp;"",responseOption0,0),3)),IF(TRIM(OFFSET($H30,0,-1)) = "","Complete","The comment must be left blank for this response"),IF(TRIM(OFFSET($H30,0,-2))="","Incomplete", "Complete"))))</f>
        <v>0</v>
      </c>
      <c r="I30" s="1">
        <v>1</v>
      </c>
    </row>
    <row r="31" spans="1:9">
      <c r="B31" s="1">
        <v>1691485</v>
      </c>
      <c r="C31" s="6" t="s">
        <v>242</v>
      </c>
      <c r="D31" s="22" t="s">
        <v>243</v>
      </c>
      <c r="E31" s="7"/>
      <c r="F31" s="11"/>
      <c r="G31" s="12"/>
      <c r="H31" s="23" t="str">
        <f>IF(AND(ISNA(MATCH(OFFSET($H31,0,-2)&amp;"",responseOption0,0)),NOT(TRIM(OFFSET($H31,0,-2)) = "")),"Response must be one of "&amp;INDEX(responseValidationRulesGroup0,4,1),IF(AND(IF(ISNA(INDEX(responseValidationRulesGroup0,MATCH(OFFSET($H31,0,-2)&amp;"",responseOption0,0),2)),FALSE,INDEX(responseValidationRulesGroup0,MATCH(OFFSET($H31,0,-2)&amp;"",responseOption0,0),2)),TRIM(OFFSET($H31,0,-1)) = ""),"A comment is required for this response",IF(IF(ISNA(INDEX(responseValidationRulesGroup0,MATCH(OFFSET($H31,0,-2)&amp;"",responseOption0,0),3)),FALSE,INDEX(responseValidationRulesGroup0,MATCH(OFFSET($H31,0,-2)&amp;"",responseOption0,0),3)),IF(TRIM(OFFSET($H31,0,-1)) = "","Complete","The comment must be left blank for this response"),IF(TRIM(OFFSET($H31,0,-2))="","Incomplete", "Complete"))))</f>
        <v>0</v>
      </c>
      <c r="I31" s="1">
        <v>0</v>
      </c>
    </row>
    <row r="32" spans="1:9" customHeight="1" ht="20">
      <c r="B32" s="1"/>
      <c r="C32" s="15" t="s">
        <v>244</v>
      </c>
      <c r="D32" s="14"/>
      <c r="E32" s="16"/>
      <c r="F32" s="13"/>
      <c r="G32" s="17"/>
      <c r="H32" s="23" t="str">
        <f>IF(AND(ISBLANK(F32),ISBLANK(G32)),"?", "Anything entered in this row will be ignored")</f>
        <v>0</v>
      </c>
      <c r="I32" s="1">
        <v>-1</v>
      </c>
    </row>
    <row r="33" spans="1:9">
      <c r="B33" s="1">
        <v>1691486</v>
      </c>
      <c r="C33" s="6" t="s">
        <v>245</v>
      </c>
      <c r="D33" s="22" t="s">
        <v>246</v>
      </c>
      <c r="E33" s="7"/>
      <c r="F33" s="11"/>
      <c r="G33" s="12"/>
      <c r="H33" s="23" t="str">
        <f>IF(AND(ISNA(MATCH(OFFSET($H33,0,-2)&amp;"",responseOption0,0)),NOT(TRIM(OFFSET($H33,0,-2)) = "")),"Response must be one of "&amp;INDEX(responseValidationRulesGroup0,4,1),IF(AND(IF(ISNA(INDEX(responseValidationRulesGroup0,MATCH(OFFSET($H33,0,-2)&amp;"",responseOption0,0),2)),FALSE,INDEX(responseValidationRulesGroup0,MATCH(OFFSET($H33,0,-2)&amp;"",responseOption0,0),2)),TRIM(OFFSET($H33,0,-1)) = ""),"A comment is required for this response",IF(IF(ISNA(INDEX(responseValidationRulesGroup0,MATCH(OFFSET($H33,0,-2)&amp;"",responseOption0,0),3)),FALSE,INDEX(responseValidationRulesGroup0,MATCH(OFFSET($H33,0,-2)&amp;"",responseOption0,0),3)),IF(TRIM(OFFSET($H33,0,-1)) = "","Complete","The comment must be left blank for this response"),IF(TRIM(OFFSET($H33,0,-2))="","Incomplete", "Complete"))))</f>
        <v>0</v>
      </c>
      <c r="I33" s="1">
        <v>1</v>
      </c>
    </row>
    <row r="34" spans="1:9">
      <c r="B34" s="1">
        <v>1691487</v>
      </c>
      <c r="C34" s="6" t="s">
        <v>247</v>
      </c>
      <c r="D34" s="22" t="s">
        <v>248</v>
      </c>
      <c r="E34" s="7"/>
      <c r="F34" s="11"/>
      <c r="G34" s="12"/>
      <c r="H34" s="23" t="str">
        <f>IF(AND(ISNA(MATCH(OFFSET($H34,0,-2)&amp;"",responseOption0,0)),NOT(TRIM(OFFSET($H34,0,-2)) = "")),"Response must be one of "&amp;INDEX(responseValidationRulesGroup0,4,1),IF(AND(IF(ISNA(INDEX(responseValidationRulesGroup0,MATCH(OFFSET($H34,0,-2)&amp;"",responseOption0,0),2)),FALSE,INDEX(responseValidationRulesGroup0,MATCH(OFFSET($H34,0,-2)&amp;"",responseOption0,0),2)),TRIM(OFFSET($H34,0,-1)) = ""),"A comment is required for this response",IF(IF(ISNA(INDEX(responseValidationRulesGroup0,MATCH(OFFSET($H34,0,-2)&amp;"",responseOption0,0),3)),FALSE,INDEX(responseValidationRulesGroup0,MATCH(OFFSET($H34,0,-2)&amp;"",responseOption0,0),3)),IF(TRIM(OFFSET($H34,0,-1)) = "","Complete","The comment must be left blank for this response"),IF(TRIM(OFFSET($H34,0,-2))="","Incomplete", "Complete"))))</f>
        <v>0</v>
      </c>
      <c r="I34" s="1">
        <v>0</v>
      </c>
    </row>
    <row r="35" spans="1:9">
      <c r="B35" s="1">
        <v>1691488</v>
      </c>
      <c r="C35" s="6" t="s">
        <v>249</v>
      </c>
      <c r="D35" s="22" t="s">
        <v>250</v>
      </c>
      <c r="E35" s="7"/>
      <c r="F35" s="11"/>
      <c r="G35" s="12"/>
      <c r="H35" s="23" t="str">
        <f>IF(AND(ISNA(MATCH(OFFSET($H35,0,-2)&amp;"",responseOption0,0)),NOT(TRIM(OFFSET($H35,0,-2)) = "")),"Response must be one of "&amp;INDEX(responseValidationRulesGroup0,4,1),IF(AND(IF(ISNA(INDEX(responseValidationRulesGroup0,MATCH(OFFSET($H35,0,-2)&amp;"",responseOption0,0),2)),FALSE,INDEX(responseValidationRulesGroup0,MATCH(OFFSET($H35,0,-2)&amp;"",responseOption0,0),2)),TRIM(OFFSET($H35,0,-1)) = ""),"A comment is required for this response",IF(IF(ISNA(INDEX(responseValidationRulesGroup0,MATCH(OFFSET($H35,0,-2)&amp;"",responseOption0,0),3)),FALSE,INDEX(responseValidationRulesGroup0,MATCH(OFFSET($H35,0,-2)&amp;"",responseOption0,0),3)),IF(TRIM(OFFSET($H35,0,-1)) = "","Complete","The comment must be left blank for this response"),IF(TRIM(OFFSET($H35,0,-2))="","Incomplete", "Complete"))))</f>
        <v>0</v>
      </c>
      <c r="I35" s="1">
        <v>1</v>
      </c>
    </row>
    <row r="36" spans="1:9">
      <c r="B36" s="1">
        <v>1691489</v>
      </c>
      <c r="C36" s="6" t="s">
        <v>251</v>
      </c>
      <c r="D36" s="22" t="s">
        <v>252</v>
      </c>
      <c r="E36" s="7"/>
      <c r="F36" s="11"/>
      <c r="G36" s="12"/>
      <c r="H36" s="23" t="str">
        <f>IF(AND(ISNA(MATCH(OFFSET($H36,0,-2)&amp;"",responseOption0,0)),NOT(TRIM(OFFSET($H36,0,-2)) = "")),"Response must be one of "&amp;INDEX(responseValidationRulesGroup0,4,1),IF(AND(IF(ISNA(INDEX(responseValidationRulesGroup0,MATCH(OFFSET($H36,0,-2)&amp;"",responseOption0,0),2)),FALSE,INDEX(responseValidationRulesGroup0,MATCH(OFFSET($H36,0,-2)&amp;"",responseOption0,0),2)),TRIM(OFFSET($H36,0,-1)) = ""),"A comment is required for this response",IF(IF(ISNA(INDEX(responseValidationRulesGroup0,MATCH(OFFSET($H36,0,-2)&amp;"",responseOption0,0),3)),FALSE,INDEX(responseValidationRulesGroup0,MATCH(OFFSET($H36,0,-2)&amp;"",responseOption0,0),3)),IF(TRIM(OFFSET($H36,0,-1)) = "","Complete","The comment must be left blank for this response"),IF(TRIM(OFFSET($H36,0,-2))="","Incomplete", "Complete"))))</f>
        <v>0</v>
      </c>
      <c r="I36" s="1">
        <v>0</v>
      </c>
    </row>
    <row r="37" spans="1:9">
      <c r="B37" s="1">
        <v>1691490</v>
      </c>
      <c r="C37" s="6" t="s">
        <v>253</v>
      </c>
      <c r="D37" s="22" t="s">
        <v>254</v>
      </c>
      <c r="E37" s="7"/>
      <c r="F37" s="11"/>
      <c r="G37" s="12"/>
      <c r="H37" s="23" t="str">
        <f>IF(AND(ISNA(MATCH(OFFSET($H37,0,-2)&amp;"",responseOption0,0)),NOT(TRIM(OFFSET($H37,0,-2)) = "")),"Response must be one of "&amp;INDEX(responseValidationRulesGroup0,4,1),IF(AND(IF(ISNA(INDEX(responseValidationRulesGroup0,MATCH(OFFSET($H37,0,-2)&amp;"",responseOption0,0),2)),FALSE,INDEX(responseValidationRulesGroup0,MATCH(OFFSET($H37,0,-2)&amp;"",responseOption0,0),2)),TRIM(OFFSET($H37,0,-1)) = ""),"A comment is required for this response",IF(IF(ISNA(INDEX(responseValidationRulesGroup0,MATCH(OFFSET($H37,0,-2)&amp;"",responseOption0,0),3)),FALSE,INDEX(responseValidationRulesGroup0,MATCH(OFFSET($H37,0,-2)&amp;"",responseOption0,0),3)),IF(TRIM(OFFSET($H37,0,-1)) = "","Complete","The comment must be left blank for this response"),IF(TRIM(OFFSET($H37,0,-2))="","Incomplete", "Complete"))))</f>
        <v>0</v>
      </c>
      <c r="I37" s="1">
        <v>1</v>
      </c>
    </row>
    <row r="38" spans="1:9" customHeight="1" ht="20">
      <c r="B38" s="1"/>
      <c r="C38" s="15" t="s">
        <v>255</v>
      </c>
      <c r="D38" s="14"/>
      <c r="E38" s="16"/>
      <c r="F38" s="13"/>
      <c r="G38" s="17"/>
      <c r="H38" s="23" t="str">
        <f>IF(AND(ISBLANK(F38),ISBLANK(G38)),"?", "Anything entered in this row will be ignored")</f>
        <v>0</v>
      </c>
      <c r="I38" s="1">
        <v>-1</v>
      </c>
    </row>
    <row r="39" spans="1:9">
      <c r="B39" s="1">
        <v>1691491</v>
      </c>
      <c r="C39" s="6" t="s">
        <v>256</v>
      </c>
      <c r="D39" s="22" t="s">
        <v>257</v>
      </c>
      <c r="E39" s="7"/>
      <c r="F39" s="11"/>
      <c r="G39" s="12"/>
      <c r="H39" s="23" t="str">
        <f>IF(AND(ISNA(MATCH(OFFSET($H39,0,-2)&amp;"",responseOption0,0)),NOT(TRIM(OFFSET($H39,0,-2)) = "")),"Response must be one of "&amp;INDEX(responseValidationRulesGroup0,4,1),IF(AND(IF(ISNA(INDEX(responseValidationRulesGroup0,MATCH(OFFSET($H39,0,-2)&amp;"",responseOption0,0),2)),FALSE,INDEX(responseValidationRulesGroup0,MATCH(OFFSET($H39,0,-2)&amp;"",responseOption0,0),2)),TRIM(OFFSET($H39,0,-1)) = ""),"A comment is required for this response",IF(IF(ISNA(INDEX(responseValidationRulesGroup0,MATCH(OFFSET($H39,0,-2)&amp;"",responseOption0,0),3)),FALSE,INDEX(responseValidationRulesGroup0,MATCH(OFFSET($H39,0,-2)&amp;"",responseOption0,0),3)),IF(TRIM(OFFSET($H39,0,-1)) = "","Complete","The comment must be left blank for this response"),IF(TRIM(OFFSET($H39,0,-2))="","Incomplete", "Complete"))))</f>
        <v>0</v>
      </c>
      <c r="I39" s="1">
        <v>1</v>
      </c>
    </row>
    <row r="40" spans="1:9">
      <c r="B40" s="1">
        <v>1691492</v>
      </c>
      <c r="C40" s="6" t="s">
        <v>258</v>
      </c>
      <c r="D40" s="22" t="s">
        <v>259</v>
      </c>
      <c r="E40" s="7"/>
      <c r="F40" s="11"/>
      <c r="G40" s="12"/>
      <c r="H40" s="23" t="str">
        <f>IF(AND(ISNA(MATCH(OFFSET($H40,0,-2)&amp;"",responseOption0,0)),NOT(TRIM(OFFSET($H40,0,-2)) = "")),"Response must be one of "&amp;INDEX(responseValidationRulesGroup0,4,1),IF(AND(IF(ISNA(INDEX(responseValidationRulesGroup0,MATCH(OFFSET($H40,0,-2)&amp;"",responseOption0,0),2)),FALSE,INDEX(responseValidationRulesGroup0,MATCH(OFFSET($H40,0,-2)&amp;"",responseOption0,0),2)),TRIM(OFFSET($H40,0,-1)) = ""),"A comment is required for this response",IF(IF(ISNA(INDEX(responseValidationRulesGroup0,MATCH(OFFSET($H40,0,-2)&amp;"",responseOption0,0),3)),FALSE,INDEX(responseValidationRulesGroup0,MATCH(OFFSET($H40,0,-2)&amp;"",responseOption0,0),3)),IF(TRIM(OFFSET($H40,0,-1)) = "","Complete","The comment must be left blank for this response"),IF(TRIM(OFFSET($H40,0,-2))="","Incomplete", "Complete"))))</f>
        <v>0</v>
      </c>
      <c r="I40" s="1">
        <v>0</v>
      </c>
    </row>
    <row r="41" spans="1:9">
      <c r="B41" s="1">
        <v>1691493</v>
      </c>
      <c r="C41" s="6" t="s">
        <v>260</v>
      </c>
      <c r="D41" s="22" t="s">
        <v>261</v>
      </c>
      <c r="E41" s="7"/>
      <c r="F41" s="11"/>
      <c r="G41" s="12"/>
      <c r="H41" s="23" t="str">
        <f>IF(AND(ISNA(MATCH(OFFSET($H41,0,-2)&amp;"",responseOption0,0)),NOT(TRIM(OFFSET($H41,0,-2)) = "")),"Response must be one of "&amp;INDEX(responseValidationRulesGroup0,4,1),IF(AND(IF(ISNA(INDEX(responseValidationRulesGroup0,MATCH(OFFSET($H41,0,-2)&amp;"",responseOption0,0),2)),FALSE,INDEX(responseValidationRulesGroup0,MATCH(OFFSET($H41,0,-2)&amp;"",responseOption0,0),2)),TRIM(OFFSET($H41,0,-1)) = ""),"A comment is required for this response",IF(IF(ISNA(INDEX(responseValidationRulesGroup0,MATCH(OFFSET($H41,0,-2)&amp;"",responseOption0,0),3)),FALSE,INDEX(responseValidationRulesGroup0,MATCH(OFFSET($H41,0,-2)&amp;"",responseOption0,0),3)),IF(TRIM(OFFSET($H41,0,-1)) = "","Complete","The comment must be left blank for this response"),IF(TRIM(OFFSET($H41,0,-2))="","Incomplete", "Complete"))))</f>
        <v>0</v>
      </c>
      <c r="I41" s="1">
        <v>1</v>
      </c>
    </row>
    <row r="42" spans="1:9">
      <c r="B42" s="1">
        <v>1691494</v>
      </c>
      <c r="C42" s="6" t="s">
        <v>262</v>
      </c>
      <c r="D42" s="22" t="s">
        <v>263</v>
      </c>
      <c r="E42" s="7"/>
      <c r="F42" s="11"/>
      <c r="G42" s="12"/>
      <c r="H42" s="23" t="str">
        <f>IF(AND(ISNA(MATCH(OFFSET($H42,0,-2)&amp;"",responseOption0,0)),NOT(TRIM(OFFSET($H42,0,-2)) = "")),"Response must be one of "&amp;INDEX(responseValidationRulesGroup0,4,1),IF(AND(IF(ISNA(INDEX(responseValidationRulesGroup0,MATCH(OFFSET($H42,0,-2)&amp;"",responseOption0,0),2)),FALSE,INDEX(responseValidationRulesGroup0,MATCH(OFFSET($H42,0,-2)&amp;"",responseOption0,0),2)),TRIM(OFFSET($H42,0,-1)) = ""),"A comment is required for this response",IF(IF(ISNA(INDEX(responseValidationRulesGroup0,MATCH(OFFSET($H42,0,-2)&amp;"",responseOption0,0),3)),FALSE,INDEX(responseValidationRulesGroup0,MATCH(OFFSET($H42,0,-2)&amp;"",responseOption0,0),3)),IF(TRIM(OFFSET($H42,0,-1)) = "","Complete","The comment must be left blank for this response"),IF(TRIM(OFFSET($H42,0,-2))="","Incomplete", "Complete"))))</f>
        <v>0</v>
      </c>
      <c r="I42" s="1">
        <v>0</v>
      </c>
    </row>
    <row r="43" spans="1:9">
      <c r="B43" s="1">
        <v>1691495</v>
      </c>
      <c r="C43" s="6" t="s">
        <v>264</v>
      </c>
      <c r="D43" s="22" t="s">
        <v>265</v>
      </c>
      <c r="E43" s="7"/>
      <c r="F43" s="11"/>
      <c r="G43" s="12"/>
      <c r="H43" s="23" t="str">
        <f>IF(AND(ISNA(MATCH(OFFSET($H43,0,-2)&amp;"",responseOption0,0)),NOT(TRIM(OFFSET($H43,0,-2)) = "")),"Response must be one of "&amp;INDEX(responseValidationRulesGroup0,4,1),IF(AND(IF(ISNA(INDEX(responseValidationRulesGroup0,MATCH(OFFSET($H43,0,-2)&amp;"",responseOption0,0),2)),FALSE,INDEX(responseValidationRulesGroup0,MATCH(OFFSET($H43,0,-2)&amp;"",responseOption0,0),2)),TRIM(OFFSET($H43,0,-1)) = ""),"A comment is required for this response",IF(IF(ISNA(INDEX(responseValidationRulesGroup0,MATCH(OFFSET($H43,0,-2)&amp;"",responseOption0,0),3)),FALSE,INDEX(responseValidationRulesGroup0,MATCH(OFFSET($H43,0,-2)&amp;"",responseOption0,0),3)),IF(TRIM(OFFSET($H43,0,-1)) = "","Complete","The comment must be left blank for this response"),IF(TRIM(OFFSET($H43,0,-2))="","Incomplete", "Complete"))))</f>
        <v>0</v>
      </c>
      <c r="I43" s="1">
        <v>1</v>
      </c>
    </row>
    <row r="44" spans="1:9" customHeight="1" ht="20">
      <c r="B44" s="1"/>
      <c r="C44" s="15" t="s">
        <v>266</v>
      </c>
      <c r="D44" s="14"/>
      <c r="E44" s="16"/>
      <c r="F44" s="13"/>
      <c r="G44" s="17"/>
      <c r="H44" s="23" t="str">
        <f>IF(AND(ISBLANK(F44),ISBLANK(G44)),"?", "Anything entered in this row will be ignored")</f>
        <v>0</v>
      </c>
      <c r="I44" s="1">
        <v>-1</v>
      </c>
    </row>
    <row r="45" spans="1:9">
      <c r="B45" s="1">
        <v>1691496</v>
      </c>
      <c r="C45" s="6" t="s">
        <v>267</v>
      </c>
      <c r="D45" s="22" t="s">
        <v>268</v>
      </c>
      <c r="E45" s="7"/>
      <c r="F45" s="11"/>
      <c r="G45" s="12"/>
      <c r="H45" s="23" t="str">
        <f>IF(AND(ISNA(MATCH(OFFSET($H45,0,-2)&amp;"",responseOption0,0)),NOT(TRIM(OFFSET($H45,0,-2)) = "")),"Response must be one of "&amp;INDEX(responseValidationRulesGroup0,4,1),IF(AND(IF(ISNA(INDEX(responseValidationRulesGroup0,MATCH(OFFSET($H45,0,-2)&amp;"",responseOption0,0),2)),FALSE,INDEX(responseValidationRulesGroup0,MATCH(OFFSET($H45,0,-2)&amp;"",responseOption0,0),2)),TRIM(OFFSET($H45,0,-1)) = ""),"A comment is required for this response",IF(IF(ISNA(INDEX(responseValidationRulesGroup0,MATCH(OFFSET($H45,0,-2)&amp;"",responseOption0,0),3)),FALSE,INDEX(responseValidationRulesGroup0,MATCH(OFFSET($H45,0,-2)&amp;"",responseOption0,0),3)),IF(TRIM(OFFSET($H45,0,-1)) = "","Complete","The comment must be left blank for this response"),IF(TRIM(OFFSET($H45,0,-2))="","Incomplete", "Complete"))))</f>
        <v>0</v>
      </c>
      <c r="I45" s="1">
        <v>1</v>
      </c>
    </row>
    <row r="46" spans="1:9">
      <c r="B46" s="1">
        <v>1691497</v>
      </c>
      <c r="C46" s="6" t="s">
        <v>269</v>
      </c>
      <c r="D46" s="22" t="s">
        <v>270</v>
      </c>
      <c r="E46" s="7"/>
      <c r="F46" s="11"/>
      <c r="G46" s="12"/>
      <c r="H46" s="23" t="str">
        <f>IF(AND(ISNA(MATCH(OFFSET($H46,0,-2)&amp;"",responseOption0,0)),NOT(TRIM(OFFSET($H46,0,-2)) = "")),"Response must be one of "&amp;INDEX(responseValidationRulesGroup0,4,1),IF(AND(IF(ISNA(INDEX(responseValidationRulesGroup0,MATCH(OFFSET($H46,0,-2)&amp;"",responseOption0,0),2)),FALSE,INDEX(responseValidationRulesGroup0,MATCH(OFFSET($H46,0,-2)&amp;"",responseOption0,0),2)),TRIM(OFFSET($H46,0,-1)) = ""),"A comment is required for this response",IF(IF(ISNA(INDEX(responseValidationRulesGroup0,MATCH(OFFSET($H46,0,-2)&amp;"",responseOption0,0),3)),FALSE,INDEX(responseValidationRulesGroup0,MATCH(OFFSET($H46,0,-2)&amp;"",responseOption0,0),3)),IF(TRIM(OFFSET($H46,0,-1)) = "","Complete","The comment must be left blank for this response"),IF(TRIM(OFFSET($H46,0,-2))="","Incomplete", "Complete"))))</f>
        <v>0</v>
      </c>
      <c r="I46" s="1">
        <v>0</v>
      </c>
    </row>
    <row r="47" spans="1:9">
      <c r="B47" s="1">
        <v>1691498</v>
      </c>
      <c r="C47" s="6" t="s">
        <v>271</v>
      </c>
      <c r="D47" s="22" t="s">
        <v>272</v>
      </c>
      <c r="E47" s="7"/>
      <c r="F47" s="11"/>
      <c r="G47" s="12"/>
      <c r="H47" s="23" t="str">
        <f>IF(AND(ISNA(MATCH(OFFSET($H47,0,-2)&amp;"",responseOption0,0)),NOT(TRIM(OFFSET($H47,0,-2)) = "")),"Response must be one of "&amp;INDEX(responseValidationRulesGroup0,4,1),IF(AND(IF(ISNA(INDEX(responseValidationRulesGroup0,MATCH(OFFSET($H47,0,-2)&amp;"",responseOption0,0),2)),FALSE,INDEX(responseValidationRulesGroup0,MATCH(OFFSET($H47,0,-2)&amp;"",responseOption0,0),2)),TRIM(OFFSET($H47,0,-1)) = ""),"A comment is required for this response",IF(IF(ISNA(INDEX(responseValidationRulesGroup0,MATCH(OFFSET($H47,0,-2)&amp;"",responseOption0,0),3)),FALSE,INDEX(responseValidationRulesGroup0,MATCH(OFFSET($H47,0,-2)&amp;"",responseOption0,0),3)),IF(TRIM(OFFSET($H47,0,-1)) = "","Complete","The comment must be left blank for this response"),IF(TRIM(OFFSET($H47,0,-2))="","Incomplete", "Complete"))))</f>
        <v>0</v>
      </c>
      <c r="I47" s="1">
        <v>1</v>
      </c>
    </row>
    <row r="48" spans="1:9">
      <c r="B48" s="1">
        <v>1691499</v>
      </c>
      <c r="C48" s="6" t="s">
        <v>273</v>
      </c>
      <c r="D48" s="22" t="s">
        <v>274</v>
      </c>
      <c r="E48" s="7"/>
      <c r="F48" s="11"/>
      <c r="G48" s="12"/>
      <c r="H48" s="23" t="str">
        <f>IF(AND(ISNA(MATCH(OFFSET($H48,0,-2)&amp;"",responseOption0,0)),NOT(TRIM(OFFSET($H48,0,-2)) = "")),"Response must be one of "&amp;INDEX(responseValidationRulesGroup0,4,1),IF(AND(IF(ISNA(INDEX(responseValidationRulesGroup0,MATCH(OFFSET($H48,0,-2)&amp;"",responseOption0,0),2)),FALSE,INDEX(responseValidationRulesGroup0,MATCH(OFFSET($H48,0,-2)&amp;"",responseOption0,0),2)),TRIM(OFFSET($H48,0,-1)) = ""),"A comment is required for this response",IF(IF(ISNA(INDEX(responseValidationRulesGroup0,MATCH(OFFSET($H48,0,-2)&amp;"",responseOption0,0),3)),FALSE,INDEX(responseValidationRulesGroup0,MATCH(OFFSET($H48,0,-2)&amp;"",responseOption0,0),3)),IF(TRIM(OFFSET($H48,0,-1)) = "","Complete","The comment must be left blank for this response"),IF(TRIM(OFFSET($H48,0,-2))="","Incomplete", "Complete"))))</f>
        <v>0</v>
      </c>
      <c r="I48" s="1">
        <v>0</v>
      </c>
    </row>
    <row r="49" spans="1:9" customHeight="1" ht="27">
      <c r="B49">
        <v>-1</v>
      </c>
      <c r="C49" s="18" t="str">
        <f>COUNTIF(I11:I48,"&lt;&gt;-1")</f>
        <v>0</v>
      </c>
      <c r="D49" s="19"/>
      <c r="E49" s="20"/>
      <c r="F49" s="21" t="str">
        <f>IF(C49=0,1,(COUNTIF(H11:H48,TRUE)+COUNTIF(H11:H48,"Complete")) / (C49))</f>
        <v>0</v>
      </c>
      <c r="G49" s="19"/>
      <c r="H49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1:E11"/>
    <mergeCell ref="C27:E27"/>
    <mergeCell ref="C32:E32"/>
    <mergeCell ref="C38:E38"/>
    <mergeCell ref="C44:E44"/>
    <mergeCell ref="C49:D49"/>
    <mergeCell ref="F49:G49"/>
  </mergeCells>
  <conditionalFormatting sqref="H11">
    <cfRule type="containsText" dxfId="20" priority="1" operator="containsText" text="~?">
      <formula>NOT(ISERROR(SEARCH("~?",H11)))</formula>
    </cfRule>
  </conditionalFormatting>
  <conditionalFormatting sqref="H27">
    <cfRule type="containsText" dxfId="20" priority="2" operator="containsText" text="~?">
      <formula>NOT(ISERROR(SEARCH("~?",H27)))</formula>
    </cfRule>
  </conditionalFormatting>
  <conditionalFormatting sqref="H32">
    <cfRule type="containsText" dxfId="20" priority="3" operator="containsText" text="~?">
      <formula>NOT(ISERROR(SEARCH("~?",H32)))</formula>
    </cfRule>
  </conditionalFormatting>
  <conditionalFormatting sqref="H38">
    <cfRule type="containsText" dxfId="20" priority="4" operator="containsText" text="~?">
      <formula>NOT(ISERROR(SEARCH("~?",H38)))</formula>
    </cfRule>
  </conditionalFormatting>
  <conditionalFormatting sqref="H44">
    <cfRule type="containsText" dxfId="20" priority="5" operator="containsText" text="~?">
      <formula>NOT(ISERROR(SEARCH("~?",H44)))</formula>
    </cfRule>
  </conditionalFormatting>
  <conditionalFormatting sqref="C11:G48">
    <cfRule type="expression" dxfId="21" priority="6">
      <formula>$I11=1</formula>
    </cfRule>
  </conditionalFormatting>
  <conditionalFormatting sqref="$H11">
    <cfRule type="expression" dxfId="22" priority="7">
      <formula>$H11=""</formula>
    </cfRule>
  </conditionalFormatting>
  <conditionalFormatting sqref="$H27">
    <cfRule type="expression" dxfId="36" priority="8">
      <formula>$H27=""</formula>
    </cfRule>
  </conditionalFormatting>
  <conditionalFormatting sqref="$H32">
    <cfRule type="expression" dxfId="37" priority="9">
      <formula>$H32=""</formula>
    </cfRule>
  </conditionalFormatting>
  <conditionalFormatting sqref="$H38">
    <cfRule type="expression" dxfId="38" priority="10">
      <formula>$H38=""</formula>
    </cfRule>
  </conditionalFormatting>
  <conditionalFormatting sqref="$H44">
    <cfRule type="expression" dxfId="39" priority="11">
      <formula>$H44=""</formula>
    </cfRule>
  </conditionalFormatting>
  <conditionalFormatting sqref="H11:H48">
    <cfRule type="expression" dxfId="31" priority="12">
      <formula>$H11 ="Complete"</formula>
    </cfRule>
    <cfRule type="expression" dxfId="32" priority="13">
      <formula>$H11=1</formula>
    </cfRule>
    <cfRule type="expression" dxfId="33" priority="14">
      <formula>$H11</formula>
    </cfRule>
    <cfRule type="expression" dxfId="34" priority="15">
      <formula>AND(NOT(ISBLANK($H11)), NOT($H11))</formula>
    </cfRule>
    <cfRule type="expression" dxfId="35" priority="16">
      <formula>NOT(ISBLANK($H11))</formula>
    </cfRule>
  </conditionalFormatting>
  <dataValidations count="5">
    <dataValidation type="list" errorStyle="stop" operator="between" allowBlank="0" showDropDown="0" showInputMessage="0" showErrorMessage="1" errorTitle="Error - Invalid Input" error="Please select an item from the drop-down list." sqref="F12:F26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28:F31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33:F37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39:F43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45:F48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0" workbookViewId="0" showGridLines="true" showRowColHeaders="0">
      <pane ySplit="10" topLeftCell="A11" activePane="bottomLeft" state="frozen"/>
      <selection pane="bottomLeft" activeCell="I11" sqref="I11:I36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275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 customHeight="1" ht="20">
      <c r="B11" s="1"/>
      <c r="C11" s="15" t="s">
        <v>19</v>
      </c>
      <c r="D11" s="14"/>
      <c r="E11" s="16"/>
      <c r="F11" s="13"/>
      <c r="G11" s="17"/>
      <c r="H11" s="23" t="str">
        <f>IF(AND(ISBLANK(F11),ISBLANK(G11)),"?", "Anything entered in this row will be ignored")</f>
        <v>0</v>
      </c>
      <c r="I11" s="1">
        <v>-1</v>
      </c>
    </row>
    <row r="12" spans="1:9">
      <c r="B12" s="1">
        <v>1691500</v>
      </c>
      <c r="C12" s="6" t="s">
        <v>276</v>
      </c>
      <c r="D12" s="22" t="s">
        <v>277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1</v>
      </c>
    </row>
    <row r="13" spans="1:9">
      <c r="B13" s="1">
        <v>1691501</v>
      </c>
      <c r="C13" s="6" t="s">
        <v>278</v>
      </c>
      <c r="D13" s="22" t="s">
        <v>279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0</v>
      </c>
    </row>
    <row r="14" spans="1:9">
      <c r="B14" s="1">
        <v>1691502</v>
      </c>
      <c r="C14" s="6" t="s">
        <v>280</v>
      </c>
      <c r="D14" s="22" t="s">
        <v>281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1</v>
      </c>
    </row>
    <row r="15" spans="1:9">
      <c r="B15" s="1">
        <v>1691503</v>
      </c>
      <c r="C15" s="6" t="s">
        <v>282</v>
      </c>
      <c r="D15" s="22" t="s">
        <v>283</v>
      </c>
      <c r="E15" s="7"/>
      <c r="F15" s="11"/>
      <c r="G15" s="12"/>
      <c r="H15" s="23" t="str">
        <f>IF(AND(ISNA(MATCH(OFFSET($H15,0,-2)&amp;"",responseOption0,0)),NOT(TRIM(OFFSET($H15,0,-2)) = "")),"Response must be one of "&amp;INDEX(responseValidationRulesGroup0,4,1),IF(AND(IF(ISNA(INDEX(responseValidationRulesGroup0,MATCH(OFFSET($H15,0,-2)&amp;"",responseOption0,0),2)),FALSE,INDEX(responseValidationRulesGroup0,MATCH(OFFSET($H15,0,-2)&amp;"",responseOption0,0),2)),TRIM(OFFSET($H15,0,-1)) = ""),"A comment is required for this response",IF(IF(ISNA(INDEX(responseValidationRulesGroup0,MATCH(OFFSET($H15,0,-2)&amp;"",responseOption0,0),3)),FALSE,INDEX(responseValidationRulesGroup0,MATCH(OFFSET($H15,0,-2)&amp;"",responseOption0,0),3)),IF(TRIM(OFFSET($H15,0,-1)) = "","Complete","The comment must be left blank for this response"),IF(TRIM(OFFSET($H15,0,-2))="","Incomplete", "Complete"))))</f>
        <v>0</v>
      </c>
      <c r="I15" s="1">
        <v>0</v>
      </c>
    </row>
    <row r="16" spans="1:9">
      <c r="B16" s="1">
        <v>1691504</v>
      </c>
      <c r="C16" s="6" t="s">
        <v>284</v>
      </c>
      <c r="D16" s="22" t="s">
        <v>285</v>
      </c>
      <c r="E16" s="7"/>
      <c r="F16" s="11"/>
      <c r="G16" s="12"/>
      <c r="H16" s="23" t="str">
        <f>IF(AND(ISNA(MATCH(OFFSET($H16,0,-2)&amp;"",responseOption0,0)),NOT(TRIM(OFFSET($H16,0,-2)) = "")),"Response must be one of "&amp;INDEX(responseValidationRulesGroup0,4,1),IF(AND(IF(ISNA(INDEX(responseValidationRulesGroup0,MATCH(OFFSET($H16,0,-2)&amp;"",responseOption0,0),2)),FALSE,INDEX(responseValidationRulesGroup0,MATCH(OFFSET($H16,0,-2)&amp;"",responseOption0,0),2)),TRIM(OFFSET($H16,0,-1)) = ""),"A comment is required for this response",IF(IF(ISNA(INDEX(responseValidationRulesGroup0,MATCH(OFFSET($H16,0,-2)&amp;"",responseOption0,0),3)),FALSE,INDEX(responseValidationRulesGroup0,MATCH(OFFSET($H16,0,-2)&amp;"",responseOption0,0),3)),IF(TRIM(OFFSET($H16,0,-1)) = "","Complete","The comment must be left blank for this response"),IF(TRIM(OFFSET($H16,0,-2))="","Incomplete", "Complete"))))</f>
        <v>0</v>
      </c>
      <c r="I16" s="1">
        <v>1</v>
      </c>
    </row>
    <row r="17" spans="1:9" customHeight="1" ht="20">
      <c r="B17" s="1"/>
      <c r="C17" s="15" t="s">
        <v>286</v>
      </c>
      <c r="D17" s="14"/>
      <c r="E17" s="16"/>
      <c r="F17" s="13"/>
      <c r="G17" s="17"/>
      <c r="H17" s="23" t="str">
        <f>IF(AND(ISBLANK(F17),ISBLANK(G17)),"?", "Anything entered in this row will be ignored")</f>
        <v>0</v>
      </c>
      <c r="I17" s="1">
        <v>-1</v>
      </c>
    </row>
    <row r="18" spans="1:9">
      <c r="B18" s="1">
        <v>1691505</v>
      </c>
      <c r="C18" s="6" t="s">
        <v>287</v>
      </c>
      <c r="D18" s="22" t="s">
        <v>288</v>
      </c>
      <c r="E18" s="7"/>
      <c r="F18" s="11"/>
      <c r="G18" s="12"/>
      <c r="H18" s="23" t="str">
        <f>IF(AND(ISNA(MATCH(OFFSET($H18,0,-2)&amp;"",responseOption0,0)),NOT(TRIM(OFFSET($H18,0,-2)) = "")),"Response must be one of "&amp;INDEX(responseValidationRulesGroup0,4,1),IF(AND(IF(ISNA(INDEX(responseValidationRulesGroup0,MATCH(OFFSET($H18,0,-2)&amp;"",responseOption0,0),2)),FALSE,INDEX(responseValidationRulesGroup0,MATCH(OFFSET($H18,0,-2)&amp;"",responseOption0,0),2)),TRIM(OFFSET($H18,0,-1)) = ""),"A comment is required for this response",IF(IF(ISNA(INDEX(responseValidationRulesGroup0,MATCH(OFFSET($H18,0,-2)&amp;"",responseOption0,0),3)),FALSE,INDEX(responseValidationRulesGroup0,MATCH(OFFSET($H18,0,-2)&amp;"",responseOption0,0),3)),IF(TRIM(OFFSET($H18,0,-1)) = "","Complete","The comment must be left blank for this response"),IF(TRIM(OFFSET($H18,0,-2))="","Incomplete", "Complete"))))</f>
        <v>0</v>
      </c>
      <c r="I18" s="1">
        <v>1</v>
      </c>
    </row>
    <row r="19" spans="1:9">
      <c r="B19" s="1">
        <v>1691506</v>
      </c>
      <c r="C19" s="6" t="s">
        <v>289</v>
      </c>
      <c r="D19" s="22" t="s">
        <v>290</v>
      </c>
      <c r="E19" s="7"/>
      <c r="F19" s="11"/>
      <c r="G19" s="12"/>
      <c r="H19" s="23" t="str">
        <f>IF(AND(ISNA(MATCH(OFFSET($H19,0,-2)&amp;"",responseOption0,0)),NOT(TRIM(OFFSET($H19,0,-2)) = "")),"Response must be one of "&amp;INDEX(responseValidationRulesGroup0,4,1),IF(AND(IF(ISNA(INDEX(responseValidationRulesGroup0,MATCH(OFFSET($H19,0,-2)&amp;"",responseOption0,0),2)),FALSE,INDEX(responseValidationRulesGroup0,MATCH(OFFSET($H19,0,-2)&amp;"",responseOption0,0),2)),TRIM(OFFSET($H19,0,-1)) = ""),"A comment is required for this response",IF(IF(ISNA(INDEX(responseValidationRulesGroup0,MATCH(OFFSET($H19,0,-2)&amp;"",responseOption0,0),3)),FALSE,INDEX(responseValidationRulesGroup0,MATCH(OFFSET($H19,0,-2)&amp;"",responseOption0,0),3)),IF(TRIM(OFFSET($H19,0,-1)) = "","Complete","The comment must be left blank for this response"),IF(TRIM(OFFSET($H19,0,-2))="","Incomplete", "Complete"))))</f>
        <v>0</v>
      </c>
      <c r="I19" s="1">
        <v>0</v>
      </c>
    </row>
    <row r="20" spans="1:9">
      <c r="B20" s="1">
        <v>1691507</v>
      </c>
      <c r="C20" s="6" t="s">
        <v>291</v>
      </c>
      <c r="D20" s="22" t="s">
        <v>292</v>
      </c>
      <c r="E20" s="7"/>
      <c r="F20" s="11"/>
      <c r="G20" s="12"/>
      <c r="H20" s="23" t="str">
        <f>IF(AND(ISNA(MATCH(OFFSET($H20,0,-2)&amp;"",responseOption0,0)),NOT(TRIM(OFFSET($H20,0,-2)) = "")),"Response must be one of "&amp;INDEX(responseValidationRulesGroup0,4,1),IF(AND(IF(ISNA(INDEX(responseValidationRulesGroup0,MATCH(OFFSET($H20,0,-2)&amp;"",responseOption0,0),2)),FALSE,INDEX(responseValidationRulesGroup0,MATCH(OFFSET($H20,0,-2)&amp;"",responseOption0,0),2)),TRIM(OFFSET($H20,0,-1)) = ""),"A comment is required for this response",IF(IF(ISNA(INDEX(responseValidationRulesGroup0,MATCH(OFFSET($H20,0,-2)&amp;"",responseOption0,0),3)),FALSE,INDEX(responseValidationRulesGroup0,MATCH(OFFSET($H20,0,-2)&amp;"",responseOption0,0),3)),IF(TRIM(OFFSET($H20,0,-1)) = "","Complete","The comment must be left blank for this response"),IF(TRIM(OFFSET($H20,0,-2))="","Incomplete", "Complete"))))</f>
        <v>0</v>
      </c>
      <c r="I20" s="1">
        <v>1</v>
      </c>
    </row>
    <row r="21" spans="1:9" customHeight="1" ht="20">
      <c r="B21" s="1"/>
      <c r="C21" s="15" t="s">
        <v>293</v>
      </c>
      <c r="D21" s="14"/>
      <c r="E21" s="16"/>
      <c r="F21" s="13"/>
      <c r="G21" s="17"/>
      <c r="H21" s="23" t="str">
        <f>IF(AND(ISBLANK(F21),ISBLANK(G21)),"?", "Anything entered in this row will be ignored")</f>
        <v>0</v>
      </c>
      <c r="I21" s="1">
        <v>-1</v>
      </c>
    </row>
    <row r="22" spans="1:9">
      <c r="B22" s="1">
        <v>1691508</v>
      </c>
      <c r="C22" s="6" t="s">
        <v>294</v>
      </c>
      <c r="D22" s="22" t="s">
        <v>295</v>
      </c>
      <c r="E22" s="7"/>
      <c r="F22" s="11"/>
      <c r="G22" s="12"/>
      <c r="H22" s="23" t="str">
        <f>IF(AND(ISNA(MATCH(OFFSET($H22,0,-2)&amp;"",responseOption0,0)),NOT(TRIM(OFFSET($H22,0,-2)) = "")),"Response must be one of "&amp;INDEX(responseValidationRulesGroup0,4,1),IF(AND(IF(ISNA(INDEX(responseValidationRulesGroup0,MATCH(OFFSET($H22,0,-2)&amp;"",responseOption0,0),2)),FALSE,INDEX(responseValidationRulesGroup0,MATCH(OFFSET($H22,0,-2)&amp;"",responseOption0,0),2)),TRIM(OFFSET($H22,0,-1)) = ""),"A comment is required for this response",IF(IF(ISNA(INDEX(responseValidationRulesGroup0,MATCH(OFFSET($H22,0,-2)&amp;"",responseOption0,0),3)),FALSE,INDEX(responseValidationRulesGroup0,MATCH(OFFSET($H22,0,-2)&amp;"",responseOption0,0),3)),IF(TRIM(OFFSET($H22,0,-1)) = "","Complete","The comment must be left blank for this response"),IF(TRIM(OFFSET($H22,0,-2))="","Incomplete", "Complete"))))</f>
        <v>0</v>
      </c>
      <c r="I22" s="1">
        <v>1</v>
      </c>
    </row>
    <row r="23" spans="1:9">
      <c r="B23" s="1">
        <v>1691509</v>
      </c>
      <c r="C23" s="6" t="s">
        <v>296</v>
      </c>
      <c r="D23" s="22" t="s">
        <v>297</v>
      </c>
      <c r="E23" s="7"/>
      <c r="F23" s="11"/>
      <c r="G23" s="12"/>
      <c r="H23" s="23" t="str">
        <f>IF(AND(ISNA(MATCH(OFFSET($H23,0,-2)&amp;"",responseOption0,0)),NOT(TRIM(OFFSET($H23,0,-2)) = "")),"Response must be one of "&amp;INDEX(responseValidationRulesGroup0,4,1),IF(AND(IF(ISNA(INDEX(responseValidationRulesGroup0,MATCH(OFFSET($H23,0,-2)&amp;"",responseOption0,0),2)),FALSE,INDEX(responseValidationRulesGroup0,MATCH(OFFSET($H23,0,-2)&amp;"",responseOption0,0),2)),TRIM(OFFSET($H23,0,-1)) = ""),"A comment is required for this response",IF(IF(ISNA(INDEX(responseValidationRulesGroup0,MATCH(OFFSET($H23,0,-2)&amp;"",responseOption0,0),3)),FALSE,INDEX(responseValidationRulesGroup0,MATCH(OFFSET($H23,0,-2)&amp;"",responseOption0,0),3)),IF(TRIM(OFFSET($H23,0,-1)) = "","Complete","The comment must be left blank for this response"),IF(TRIM(OFFSET($H23,0,-2))="","Incomplete", "Complete"))))</f>
        <v>0</v>
      </c>
      <c r="I23" s="1">
        <v>0</v>
      </c>
    </row>
    <row r="24" spans="1:9">
      <c r="B24" s="1">
        <v>1691510</v>
      </c>
      <c r="C24" s="6" t="s">
        <v>298</v>
      </c>
      <c r="D24" s="22" t="s">
        <v>299</v>
      </c>
      <c r="E24" s="7"/>
      <c r="F24" s="11"/>
      <c r="G24" s="12"/>
      <c r="H24" s="23" t="str">
        <f>IF(AND(ISNA(MATCH(OFFSET($H24,0,-2)&amp;"",responseOption0,0)),NOT(TRIM(OFFSET($H24,0,-2)) = "")),"Response must be one of "&amp;INDEX(responseValidationRulesGroup0,4,1),IF(AND(IF(ISNA(INDEX(responseValidationRulesGroup0,MATCH(OFFSET($H24,0,-2)&amp;"",responseOption0,0),2)),FALSE,INDEX(responseValidationRulesGroup0,MATCH(OFFSET($H24,0,-2)&amp;"",responseOption0,0),2)),TRIM(OFFSET($H24,0,-1)) = ""),"A comment is required for this response",IF(IF(ISNA(INDEX(responseValidationRulesGroup0,MATCH(OFFSET($H24,0,-2)&amp;"",responseOption0,0),3)),FALSE,INDEX(responseValidationRulesGroup0,MATCH(OFFSET($H24,0,-2)&amp;"",responseOption0,0),3)),IF(TRIM(OFFSET($H24,0,-1)) = "","Complete","The comment must be left blank for this response"),IF(TRIM(OFFSET($H24,0,-2))="","Incomplete", "Complete"))))</f>
        <v>0</v>
      </c>
      <c r="I24" s="1">
        <v>1</v>
      </c>
    </row>
    <row r="25" spans="1:9">
      <c r="B25" s="1">
        <v>1691511</v>
      </c>
      <c r="C25" s="6" t="s">
        <v>300</v>
      </c>
      <c r="D25" s="22" t="s">
        <v>301</v>
      </c>
      <c r="E25" s="7"/>
      <c r="F25" s="11"/>
      <c r="G25" s="12"/>
      <c r="H25" s="23" t="str">
        <f>IF(AND(ISNA(MATCH(OFFSET($H25,0,-2)&amp;"",responseOption0,0)),NOT(TRIM(OFFSET($H25,0,-2)) = "")),"Response must be one of "&amp;INDEX(responseValidationRulesGroup0,4,1),IF(AND(IF(ISNA(INDEX(responseValidationRulesGroup0,MATCH(OFFSET($H25,0,-2)&amp;"",responseOption0,0),2)),FALSE,INDEX(responseValidationRulesGroup0,MATCH(OFFSET($H25,0,-2)&amp;"",responseOption0,0),2)),TRIM(OFFSET($H25,0,-1)) = ""),"A comment is required for this response",IF(IF(ISNA(INDEX(responseValidationRulesGroup0,MATCH(OFFSET($H25,0,-2)&amp;"",responseOption0,0),3)),FALSE,INDEX(responseValidationRulesGroup0,MATCH(OFFSET($H25,0,-2)&amp;"",responseOption0,0),3)),IF(TRIM(OFFSET($H25,0,-1)) = "","Complete","The comment must be left blank for this response"),IF(TRIM(OFFSET($H25,0,-2))="","Incomplete", "Complete"))))</f>
        <v>0</v>
      </c>
      <c r="I25" s="1">
        <v>0</v>
      </c>
    </row>
    <row r="26" spans="1:9">
      <c r="B26" s="1">
        <v>1691512</v>
      </c>
      <c r="C26" s="6" t="s">
        <v>302</v>
      </c>
      <c r="D26" s="22" t="s">
        <v>303</v>
      </c>
      <c r="E26" s="7"/>
      <c r="F26" s="11"/>
      <c r="G26" s="12"/>
      <c r="H26" s="23" t="str">
        <f>IF(AND(ISNA(MATCH(OFFSET($H26,0,-2)&amp;"",responseOption0,0)),NOT(TRIM(OFFSET($H26,0,-2)) = "")),"Response must be one of "&amp;INDEX(responseValidationRulesGroup0,4,1),IF(AND(IF(ISNA(INDEX(responseValidationRulesGroup0,MATCH(OFFSET($H26,0,-2)&amp;"",responseOption0,0),2)),FALSE,INDEX(responseValidationRulesGroup0,MATCH(OFFSET($H26,0,-2)&amp;"",responseOption0,0),2)),TRIM(OFFSET($H26,0,-1)) = ""),"A comment is required for this response",IF(IF(ISNA(INDEX(responseValidationRulesGroup0,MATCH(OFFSET($H26,0,-2)&amp;"",responseOption0,0),3)),FALSE,INDEX(responseValidationRulesGroup0,MATCH(OFFSET($H26,0,-2)&amp;"",responseOption0,0),3)),IF(TRIM(OFFSET($H26,0,-1)) = "","Complete","The comment must be left blank for this response"),IF(TRIM(OFFSET($H26,0,-2))="","Incomplete", "Complete"))))</f>
        <v>0</v>
      </c>
      <c r="I26" s="1">
        <v>1</v>
      </c>
    </row>
    <row r="27" spans="1:9">
      <c r="B27" s="1">
        <v>1691513</v>
      </c>
      <c r="C27" s="6" t="s">
        <v>304</v>
      </c>
      <c r="D27" s="22" t="s">
        <v>305</v>
      </c>
      <c r="E27" s="7"/>
      <c r="F27" s="11"/>
      <c r="G27" s="12"/>
      <c r="H27" s="23" t="str">
        <f>IF(AND(ISNA(MATCH(OFFSET($H27,0,-2)&amp;"",responseOption0,0)),NOT(TRIM(OFFSET($H27,0,-2)) = "")),"Response must be one of "&amp;INDEX(responseValidationRulesGroup0,4,1),IF(AND(IF(ISNA(INDEX(responseValidationRulesGroup0,MATCH(OFFSET($H27,0,-2)&amp;"",responseOption0,0),2)),FALSE,INDEX(responseValidationRulesGroup0,MATCH(OFFSET($H27,0,-2)&amp;"",responseOption0,0),2)),TRIM(OFFSET($H27,0,-1)) = ""),"A comment is required for this response",IF(IF(ISNA(INDEX(responseValidationRulesGroup0,MATCH(OFFSET($H27,0,-2)&amp;"",responseOption0,0),3)),FALSE,INDEX(responseValidationRulesGroup0,MATCH(OFFSET($H27,0,-2)&amp;"",responseOption0,0),3)),IF(TRIM(OFFSET($H27,0,-1)) = "","Complete","The comment must be left blank for this response"),IF(TRIM(OFFSET($H27,0,-2))="","Incomplete", "Complete"))))</f>
        <v>0</v>
      </c>
      <c r="I27" s="1">
        <v>0</v>
      </c>
    </row>
    <row r="28" spans="1:9">
      <c r="B28" s="1">
        <v>1691514</v>
      </c>
      <c r="C28" s="6" t="s">
        <v>306</v>
      </c>
      <c r="D28" s="22" t="s">
        <v>307</v>
      </c>
      <c r="E28" s="7"/>
      <c r="F28" s="11"/>
      <c r="G28" s="12"/>
      <c r="H28" s="23" t="str">
        <f>IF(AND(ISNA(MATCH(OFFSET($H28,0,-2)&amp;"",responseOption0,0)),NOT(TRIM(OFFSET($H28,0,-2)) = "")),"Response must be one of "&amp;INDEX(responseValidationRulesGroup0,4,1),IF(AND(IF(ISNA(INDEX(responseValidationRulesGroup0,MATCH(OFFSET($H28,0,-2)&amp;"",responseOption0,0),2)),FALSE,INDEX(responseValidationRulesGroup0,MATCH(OFFSET($H28,0,-2)&amp;"",responseOption0,0),2)),TRIM(OFFSET($H28,0,-1)) = ""),"A comment is required for this response",IF(IF(ISNA(INDEX(responseValidationRulesGroup0,MATCH(OFFSET($H28,0,-2)&amp;"",responseOption0,0),3)),FALSE,INDEX(responseValidationRulesGroup0,MATCH(OFFSET($H28,0,-2)&amp;"",responseOption0,0),3)),IF(TRIM(OFFSET($H28,0,-1)) = "","Complete","The comment must be left blank for this response"),IF(TRIM(OFFSET($H28,0,-2))="","Incomplete", "Complete"))))</f>
        <v>0</v>
      </c>
      <c r="I28" s="1">
        <v>1</v>
      </c>
    </row>
    <row r="29" spans="1:9">
      <c r="B29" s="1">
        <v>1691515</v>
      </c>
      <c r="C29" s="6" t="s">
        <v>308</v>
      </c>
      <c r="D29" s="22" t="s">
        <v>309</v>
      </c>
      <c r="E29" s="7"/>
      <c r="F29" s="11"/>
      <c r="G29" s="12"/>
      <c r="H29" s="23" t="str">
        <f>IF(AND(ISNA(MATCH(OFFSET($H29,0,-2)&amp;"",responseOption0,0)),NOT(TRIM(OFFSET($H29,0,-2)) = "")),"Response must be one of "&amp;INDEX(responseValidationRulesGroup0,4,1),IF(AND(IF(ISNA(INDEX(responseValidationRulesGroup0,MATCH(OFFSET($H29,0,-2)&amp;"",responseOption0,0),2)),FALSE,INDEX(responseValidationRulesGroup0,MATCH(OFFSET($H29,0,-2)&amp;"",responseOption0,0),2)),TRIM(OFFSET($H29,0,-1)) = ""),"A comment is required for this response",IF(IF(ISNA(INDEX(responseValidationRulesGroup0,MATCH(OFFSET($H29,0,-2)&amp;"",responseOption0,0),3)),FALSE,INDEX(responseValidationRulesGroup0,MATCH(OFFSET($H29,0,-2)&amp;"",responseOption0,0),3)),IF(TRIM(OFFSET($H29,0,-1)) = "","Complete","The comment must be left blank for this response"),IF(TRIM(OFFSET($H29,0,-2))="","Incomplete", "Complete"))))</f>
        <v>0</v>
      </c>
      <c r="I29" s="1">
        <v>0</v>
      </c>
    </row>
    <row r="30" spans="1:9">
      <c r="B30" s="1">
        <v>1691516</v>
      </c>
      <c r="C30" s="6" t="s">
        <v>310</v>
      </c>
      <c r="D30" s="22" t="s">
        <v>311</v>
      </c>
      <c r="E30" s="7"/>
      <c r="F30" s="11"/>
      <c r="G30" s="12"/>
      <c r="H30" s="23" t="str">
        <f>IF(AND(ISNA(MATCH(OFFSET($H30,0,-2)&amp;"",responseOption0,0)),NOT(TRIM(OFFSET($H30,0,-2)) = "")),"Response must be one of "&amp;INDEX(responseValidationRulesGroup0,4,1),IF(AND(IF(ISNA(INDEX(responseValidationRulesGroup0,MATCH(OFFSET($H30,0,-2)&amp;"",responseOption0,0),2)),FALSE,INDEX(responseValidationRulesGroup0,MATCH(OFFSET($H30,0,-2)&amp;"",responseOption0,0),2)),TRIM(OFFSET($H30,0,-1)) = ""),"A comment is required for this response",IF(IF(ISNA(INDEX(responseValidationRulesGroup0,MATCH(OFFSET($H30,0,-2)&amp;"",responseOption0,0),3)),FALSE,INDEX(responseValidationRulesGroup0,MATCH(OFFSET($H30,0,-2)&amp;"",responseOption0,0),3)),IF(TRIM(OFFSET($H30,0,-1)) = "","Complete","The comment must be left blank for this response"),IF(TRIM(OFFSET($H30,0,-2))="","Incomplete", "Complete"))))</f>
        <v>0</v>
      </c>
      <c r="I30" s="1">
        <v>1</v>
      </c>
    </row>
    <row r="31" spans="1:9">
      <c r="B31" s="1">
        <v>1691517</v>
      </c>
      <c r="C31" s="6" t="s">
        <v>312</v>
      </c>
      <c r="D31" s="22" t="s">
        <v>313</v>
      </c>
      <c r="E31" s="7"/>
      <c r="F31" s="11"/>
      <c r="G31" s="12"/>
      <c r="H31" s="23" t="str">
        <f>IF(AND(ISNA(MATCH(OFFSET($H31,0,-2)&amp;"",responseOption0,0)),NOT(TRIM(OFFSET($H31,0,-2)) = "")),"Response must be one of "&amp;INDEX(responseValidationRulesGroup0,4,1),IF(AND(IF(ISNA(INDEX(responseValidationRulesGroup0,MATCH(OFFSET($H31,0,-2)&amp;"",responseOption0,0),2)),FALSE,INDEX(responseValidationRulesGroup0,MATCH(OFFSET($H31,0,-2)&amp;"",responseOption0,0),2)),TRIM(OFFSET($H31,0,-1)) = ""),"A comment is required for this response",IF(IF(ISNA(INDEX(responseValidationRulesGroup0,MATCH(OFFSET($H31,0,-2)&amp;"",responseOption0,0),3)),FALSE,INDEX(responseValidationRulesGroup0,MATCH(OFFSET($H31,0,-2)&amp;"",responseOption0,0),3)),IF(TRIM(OFFSET($H31,0,-1)) = "","Complete","The comment must be left blank for this response"),IF(TRIM(OFFSET($H31,0,-2))="","Incomplete", "Complete"))))</f>
        <v>0</v>
      </c>
      <c r="I31" s="1">
        <v>0</v>
      </c>
    </row>
    <row r="32" spans="1:9" customHeight="1" ht="20">
      <c r="B32" s="1"/>
      <c r="C32" s="15" t="s">
        <v>314</v>
      </c>
      <c r="D32" s="14"/>
      <c r="E32" s="16"/>
      <c r="F32" s="13"/>
      <c r="G32" s="17"/>
      <c r="H32" s="23" t="str">
        <f>IF(AND(ISBLANK(F32),ISBLANK(G32)),"?", "Anything entered in this row will be ignored")</f>
        <v>0</v>
      </c>
      <c r="I32" s="1">
        <v>-1</v>
      </c>
    </row>
    <row r="33" spans="1:9">
      <c r="B33" s="1">
        <v>1691518</v>
      </c>
      <c r="C33" s="6" t="s">
        <v>315</v>
      </c>
      <c r="D33" s="22" t="s">
        <v>316</v>
      </c>
      <c r="E33" s="7"/>
      <c r="F33" s="11"/>
      <c r="G33" s="12"/>
      <c r="H33" s="23" t="str">
        <f>IF(AND(ISNA(MATCH(OFFSET($H33,0,-2)&amp;"",responseOption0,0)),NOT(TRIM(OFFSET($H33,0,-2)) = "")),"Response must be one of "&amp;INDEX(responseValidationRulesGroup0,4,1),IF(AND(IF(ISNA(INDEX(responseValidationRulesGroup0,MATCH(OFFSET($H33,0,-2)&amp;"",responseOption0,0),2)),FALSE,INDEX(responseValidationRulesGroup0,MATCH(OFFSET($H33,0,-2)&amp;"",responseOption0,0),2)),TRIM(OFFSET($H33,0,-1)) = ""),"A comment is required for this response",IF(IF(ISNA(INDEX(responseValidationRulesGroup0,MATCH(OFFSET($H33,0,-2)&amp;"",responseOption0,0),3)),FALSE,INDEX(responseValidationRulesGroup0,MATCH(OFFSET($H33,0,-2)&amp;"",responseOption0,0),3)),IF(TRIM(OFFSET($H33,0,-1)) = "","Complete","The comment must be left blank for this response"),IF(TRIM(OFFSET($H33,0,-2))="","Incomplete", "Complete"))))</f>
        <v>0</v>
      </c>
      <c r="I33" s="1">
        <v>1</v>
      </c>
    </row>
    <row r="34" spans="1:9">
      <c r="B34" s="1">
        <v>1691519</v>
      </c>
      <c r="C34" s="6" t="s">
        <v>317</v>
      </c>
      <c r="D34" s="22" t="s">
        <v>318</v>
      </c>
      <c r="E34" s="7"/>
      <c r="F34" s="11"/>
      <c r="G34" s="12"/>
      <c r="H34" s="23" t="str">
        <f>IF(AND(ISNA(MATCH(OFFSET($H34,0,-2)&amp;"",responseOption0,0)),NOT(TRIM(OFFSET($H34,0,-2)) = "")),"Response must be one of "&amp;INDEX(responseValidationRulesGroup0,4,1),IF(AND(IF(ISNA(INDEX(responseValidationRulesGroup0,MATCH(OFFSET($H34,0,-2)&amp;"",responseOption0,0),2)),FALSE,INDEX(responseValidationRulesGroup0,MATCH(OFFSET($H34,0,-2)&amp;"",responseOption0,0),2)),TRIM(OFFSET($H34,0,-1)) = ""),"A comment is required for this response",IF(IF(ISNA(INDEX(responseValidationRulesGroup0,MATCH(OFFSET($H34,0,-2)&amp;"",responseOption0,0),3)),FALSE,INDEX(responseValidationRulesGroup0,MATCH(OFFSET($H34,0,-2)&amp;"",responseOption0,0),3)),IF(TRIM(OFFSET($H34,0,-1)) = "","Complete","The comment must be left blank for this response"),IF(TRIM(OFFSET($H34,0,-2))="","Incomplete", "Complete"))))</f>
        <v>0</v>
      </c>
      <c r="I34" s="1">
        <v>0</v>
      </c>
    </row>
    <row r="35" spans="1:9">
      <c r="B35" s="1">
        <v>1691520</v>
      </c>
      <c r="C35" s="6" t="s">
        <v>319</v>
      </c>
      <c r="D35" s="22" t="s">
        <v>320</v>
      </c>
      <c r="E35" s="7"/>
      <c r="F35" s="11"/>
      <c r="G35" s="12"/>
      <c r="H35" s="23" t="str">
        <f>IF(AND(ISNA(MATCH(OFFSET($H35,0,-2)&amp;"",responseOption0,0)),NOT(TRIM(OFFSET($H35,0,-2)) = "")),"Response must be one of "&amp;INDEX(responseValidationRulesGroup0,4,1),IF(AND(IF(ISNA(INDEX(responseValidationRulesGroup0,MATCH(OFFSET($H35,0,-2)&amp;"",responseOption0,0),2)),FALSE,INDEX(responseValidationRulesGroup0,MATCH(OFFSET($H35,0,-2)&amp;"",responseOption0,0),2)),TRIM(OFFSET($H35,0,-1)) = ""),"A comment is required for this response",IF(IF(ISNA(INDEX(responseValidationRulesGroup0,MATCH(OFFSET($H35,0,-2)&amp;"",responseOption0,0),3)),FALSE,INDEX(responseValidationRulesGroup0,MATCH(OFFSET($H35,0,-2)&amp;"",responseOption0,0),3)),IF(TRIM(OFFSET($H35,0,-1)) = "","Complete","The comment must be left blank for this response"),IF(TRIM(OFFSET($H35,0,-2))="","Incomplete", "Complete"))))</f>
        <v>0</v>
      </c>
      <c r="I35" s="1">
        <v>1</v>
      </c>
    </row>
    <row r="36" spans="1:9">
      <c r="B36" s="1">
        <v>1691521</v>
      </c>
      <c r="C36" s="6" t="s">
        <v>321</v>
      </c>
      <c r="D36" s="22" t="s">
        <v>322</v>
      </c>
      <c r="E36" s="7"/>
      <c r="F36" s="11"/>
      <c r="G36" s="12"/>
      <c r="H36" s="23" t="str">
        <f>IF(AND(ISNA(MATCH(OFFSET($H36,0,-2)&amp;"",responseOption0,0)),NOT(TRIM(OFFSET($H36,0,-2)) = "")),"Response must be one of "&amp;INDEX(responseValidationRulesGroup0,4,1),IF(AND(IF(ISNA(INDEX(responseValidationRulesGroup0,MATCH(OFFSET($H36,0,-2)&amp;"",responseOption0,0),2)),FALSE,INDEX(responseValidationRulesGroup0,MATCH(OFFSET($H36,0,-2)&amp;"",responseOption0,0),2)),TRIM(OFFSET($H36,0,-1)) = ""),"A comment is required for this response",IF(IF(ISNA(INDEX(responseValidationRulesGroup0,MATCH(OFFSET($H36,0,-2)&amp;"",responseOption0,0),3)),FALSE,INDEX(responseValidationRulesGroup0,MATCH(OFFSET($H36,0,-2)&amp;"",responseOption0,0),3)),IF(TRIM(OFFSET($H36,0,-1)) = "","Complete","The comment must be left blank for this response"),IF(TRIM(OFFSET($H36,0,-2))="","Incomplete", "Complete"))))</f>
        <v>0</v>
      </c>
      <c r="I36" s="1">
        <v>0</v>
      </c>
    </row>
    <row r="37" spans="1:9" customHeight="1" ht="27">
      <c r="B37">
        <v>-1</v>
      </c>
      <c r="C37" s="18" t="str">
        <f>COUNTIF(I11:I36,"&lt;&gt;-1")</f>
        <v>0</v>
      </c>
      <c r="D37" s="19"/>
      <c r="E37" s="20"/>
      <c r="F37" s="21" t="str">
        <f>IF(C37=0,1,(COUNTIF(H11:H36,TRUE)+COUNTIF(H11:H36,"Complete")) / (C37))</f>
        <v>0</v>
      </c>
      <c r="G37" s="19"/>
      <c r="H37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1:E11"/>
    <mergeCell ref="C17:E17"/>
    <mergeCell ref="C21:E21"/>
    <mergeCell ref="C32:E32"/>
    <mergeCell ref="C37:D37"/>
    <mergeCell ref="F37:G37"/>
  </mergeCells>
  <conditionalFormatting sqref="H11">
    <cfRule type="containsText" dxfId="20" priority="1" operator="containsText" text="~?">
      <formula>NOT(ISERROR(SEARCH("~?",H11)))</formula>
    </cfRule>
  </conditionalFormatting>
  <conditionalFormatting sqref="H17">
    <cfRule type="containsText" dxfId="20" priority="2" operator="containsText" text="~?">
      <formula>NOT(ISERROR(SEARCH("~?",H17)))</formula>
    </cfRule>
  </conditionalFormatting>
  <conditionalFormatting sqref="H21">
    <cfRule type="containsText" dxfId="20" priority="3" operator="containsText" text="~?">
      <formula>NOT(ISERROR(SEARCH("~?",H21)))</formula>
    </cfRule>
  </conditionalFormatting>
  <conditionalFormatting sqref="H32">
    <cfRule type="containsText" dxfId="20" priority="4" operator="containsText" text="~?">
      <formula>NOT(ISERROR(SEARCH("~?",H32)))</formula>
    </cfRule>
  </conditionalFormatting>
  <conditionalFormatting sqref="C11:G36">
    <cfRule type="expression" dxfId="21" priority="5">
      <formula>$I11=1</formula>
    </cfRule>
  </conditionalFormatting>
  <conditionalFormatting sqref="$H11">
    <cfRule type="expression" dxfId="22" priority="6">
      <formula>$H11=""</formula>
    </cfRule>
  </conditionalFormatting>
  <conditionalFormatting sqref="$H17">
    <cfRule type="expression" dxfId="40" priority="7">
      <formula>$H17=""</formula>
    </cfRule>
  </conditionalFormatting>
  <conditionalFormatting sqref="$H21">
    <cfRule type="expression" dxfId="41" priority="8">
      <formula>$H21=""</formula>
    </cfRule>
  </conditionalFormatting>
  <conditionalFormatting sqref="$H32">
    <cfRule type="expression" dxfId="37" priority="9">
      <formula>$H32=""</formula>
    </cfRule>
  </conditionalFormatting>
  <conditionalFormatting sqref="H11:H36">
    <cfRule type="expression" dxfId="31" priority="10">
      <formula>$H11 ="Complete"</formula>
    </cfRule>
    <cfRule type="expression" dxfId="32" priority="11">
      <formula>$H11=1</formula>
    </cfRule>
    <cfRule type="expression" dxfId="33" priority="12">
      <formula>$H11</formula>
    </cfRule>
    <cfRule type="expression" dxfId="34" priority="13">
      <formula>AND(NOT(ISBLANK($H11)), NOT($H11))</formula>
    </cfRule>
    <cfRule type="expression" dxfId="35" priority="14">
      <formula>NOT(ISBLANK($H11))</formula>
    </cfRule>
  </conditionalFormatting>
  <dataValidations count="4">
    <dataValidation type="list" errorStyle="stop" operator="between" allowBlank="0" showDropDown="0" showInputMessage="0" showErrorMessage="1" errorTitle="Error - Invalid Input" error="Please select an item from the drop-down list." sqref="F12:F16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18:F20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22:F31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33:F36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0">
      <pane ySplit="10" topLeftCell="A11" activePane="bottomLeft" state="frozen"/>
      <selection pane="bottomLeft" activeCell="I11" sqref="I11:I19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323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 customHeight="1" ht="20">
      <c r="B11" s="1"/>
      <c r="C11" s="15" t="s">
        <v>324</v>
      </c>
      <c r="D11" s="14"/>
      <c r="E11" s="16"/>
      <c r="F11" s="13"/>
      <c r="G11" s="17"/>
      <c r="H11" s="23" t="str">
        <f>IF(AND(ISBLANK(F11),ISBLANK(G11)),"?", "Anything entered in this row will be ignored")</f>
        <v>0</v>
      </c>
      <c r="I11" s="1">
        <v>-1</v>
      </c>
    </row>
    <row r="12" spans="1:9">
      <c r="B12" s="1">
        <v>1691522</v>
      </c>
      <c r="C12" s="6" t="s">
        <v>325</v>
      </c>
      <c r="D12" s="22" t="s">
        <v>326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1</v>
      </c>
    </row>
    <row r="13" spans="1:9">
      <c r="B13" s="1">
        <v>1691523</v>
      </c>
      <c r="C13" s="6" t="s">
        <v>327</v>
      </c>
      <c r="D13" s="22" t="s">
        <v>328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0</v>
      </c>
    </row>
    <row r="14" spans="1:9">
      <c r="B14" s="1">
        <v>1691524</v>
      </c>
      <c r="C14" s="6" t="s">
        <v>329</v>
      </c>
      <c r="D14" s="22" t="s">
        <v>330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1</v>
      </c>
    </row>
    <row r="15" spans="1:9">
      <c r="B15" s="1">
        <v>1691525</v>
      </c>
      <c r="C15" s="6" t="s">
        <v>331</v>
      </c>
      <c r="D15" s="22" t="s">
        <v>332</v>
      </c>
      <c r="E15" s="7"/>
      <c r="F15" s="11"/>
      <c r="G15" s="12"/>
      <c r="H15" s="23" t="str">
        <f>IF(AND(ISNA(MATCH(OFFSET($H15,0,-2)&amp;"",responseOption0,0)),NOT(TRIM(OFFSET($H15,0,-2)) = "")),"Response must be one of "&amp;INDEX(responseValidationRulesGroup0,4,1),IF(AND(IF(ISNA(INDEX(responseValidationRulesGroup0,MATCH(OFFSET($H15,0,-2)&amp;"",responseOption0,0),2)),FALSE,INDEX(responseValidationRulesGroup0,MATCH(OFFSET($H15,0,-2)&amp;"",responseOption0,0),2)),TRIM(OFFSET($H15,0,-1)) = ""),"A comment is required for this response",IF(IF(ISNA(INDEX(responseValidationRulesGroup0,MATCH(OFFSET($H15,0,-2)&amp;"",responseOption0,0),3)),FALSE,INDEX(responseValidationRulesGroup0,MATCH(OFFSET($H15,0,-2)&amp;"",responseOption0,0),3)),IF(TRIM(OFFSET($H15,0,-1)) = "","Complete","The comment must be left blank for this response"),IF(TRIM(OFFSET($H15,0,-2))="","Incomplete", "Complete"))))</f>
        <v>0</v>
      </c>
      <c r="I15" s="1">
        <v>0</v>
      </c>
    </row>
    <row r="16" spans="1:9" customHeight="1" ht="20">
      <c r="B16" s="1"/>
      <c r="C16" s="15" t="s">
        <v>333</v>
      </c>
      <c r="D16" s="14"/>
      <c r="E16" s="16"/>
      <c r="F16" s="13"/>
      <c r="G16" s="17"/>
      <c r="H16" s="23" t="str">
        <f>IF(AND(ISBLANK(F16),ISBLANK(G16)),"?", "Anything entered in this row will be ignored")</f>
        <v>0</v>
      </c>
      <c r="I16" s="1">
        <v>-1</v>
      </c>
    </row>
    <row r="17" spans="1:9">
      <c r="B17" s="1">
        <v>1691526</v>
      </c>
      <c r="C17" s="6" t="s">
        <v>334</v>
      </c>
      <c r="D17" s="22" t="s">
        <v>335</v>
      </c>
      <c r="E17" s="7"/>
      <c r="F17" s="11"/>
      <c r="G17" s="12"/>
      <c r="H17" s="23" t="str">
        <f>IF(AND(ISNA(MATCH(OFFSET($H17,0,-2)&amp;"",responseOption0,0)),NOT(TRIM(OFFSET($H17,0,-2)) = "")),"Response must be one of "&amp;INDEX(responseValidationRulesGroup0,4,1),IF(AND(IF(ISNA(INDEX(responseValidationRulesGroup0,MATCH(OFFSET($H17,0,-2)&amp;"",responseOption0,0),2)),FALSE,INDEX(responseValidationRulesGroup0,MATCH(OFFSET($H17,0,-2)&amp;"",responseOption0,0),2)),TRIM(OFFSET($H17,0,-1)) = ""),"A comment is required for this response",IF(IF(ISNA(INDEX(responseValidationRulesGroup0,MATCH(OFFSET($H17,0,-2)&amp;"",responseOption0,0),3)),FALSE,INDEX(responseValidationRulesGroup0,MATCH(OFFSET($H17,0,-2)&amp;"",responseOption0,0),3)),IF(TRIM(OFFSET($H17,0,-1)) = "","Complete","The comment must be left blank for this response"),IF(TRIM(OFFSET($H17,0,-2))="","Incomplete", "Complete"))))</f>
        <v>0</v>
      </c>
      <c r="I17" s="1">
        <v>1</v>
      </c>
    </row>
    <row r="18" spans="1:9">
      <c r="B18" s="1">
        <v>1691527</v>
      </c>
      <c r="C18" s="6" t="s">
        <v>336</v>
      </c>
      <c r="D18" s="22" t="s">
        <v>337</v>
      </c>
      <c r="E18" s="7"/>
      <c r="F18" s="11"/>
      <c r="G18" s="12"/>
      <c r="H18" s="23" t="str">
        <f>IF(AND(ISNA(MATCH(OFFSET($H18,0,-2)&amp;"",responseOption0,0)),NOT(TRIM(OFFSET($H18,0,-2)) = "")),"Response must be one of "&amp;INDEX(responseValidationRulesGroup0,4,1),IF(AND(IF(ISNA(INDEX(responseValidationRulesGroup0,MATCH(OFFSET($H18,0,-2)&amp;"",responseOption0,0),2)),FALSE,INDEX(responseValidationRulesGroup0,MATCH(OFFSET($H18,0,-2)&amp;"",responseOption0,0),2)),TRIM(OFFSET($H18,0,-1)) = ""),"A comment is required for this response",IF(IF(ISNA(INDEX(responseValidationRulesGroup0,MATCH(OFFSET($H18,0,-2)&amp;"",responseOption0,0),3)),FALSE,INDEX(responseValidationRulesGroup0,MATCH(OFFSET($H18,0,-2)&amp;"",responseOption0,0),3)),IF(TRIM(OFFSET($H18,0,-1)) = "","Complete","The comment must be left blank for this response"),IF(TRIM(OFFSET($H18,0,-2))="","Incomplete", "Complete"))))</f>
        <v>0</v>
      </c>
      <c r="I18" s="1">
        <v>0</v>
      </c>
    </row>
    <row r="19" spans="1:9">
      <c r="B19" s="1">
        <v>1691528</v>
      </c>
      <c r="C19" s="6" t="s">
        <v>338</v>
      </c>
      <c r="D19" s="22" t="s">
        <v>339</v>
      </c>
      <c r="E19" s="7"/>
      <c r="F19" s="11"/>
      <c r="G19" s="12"/>
      <c r="H19" s="23" t="str">
        <f>IF(AND(ISNA(MATCH(OFFSET($H19,0,-2)&amp;"",responseOption0,0)),NOT(TRIM(OFFSET($H19,0,-2)) = "")),"Response must be one of "&amp;INDEX(responseValidationRulesGroup0,4,1),IF(AND(IF(ISNA(INDEX(responseValidationRulesGroup0,MATCH(OFFSET($H19,0,-2)&amp;"",responseOption0,0),2)),FALSE,INDEX(responseValidationRulesGroup0,MATCH(OFFSET($H19,0,-2)&amp;"",responseOption0,0),2)),TRIM(OFFSET($H19,0,-1)) = ""),"A comment is required for this response",IF(IF(ISNA(INDEX(responseValidationRulesGroup0,MATCH(OFFSET($H19,0,-2)&amp;"",responseOption0,0),3)),FALSE,INDEX(responseValidationRulesGroup0,MATCH(OFFSET($H19,0,-2)&amp;"",responseOption0,0),3)),IF(TRIM(OFFSET($H19,0,-1)) = "","Complete","The comment must be left blank for this response"),IF(TRIM(OFFSET($H19,0,-2))="","Incomplete", "Complete"))))</f>
        <v>0</v>
      </c>
      <c r="I19" s="1">
        <v>1</v>
      </c>
    </row>
    <row r="20" spans="1:9" customHeight="1" ht="27">
      <c r="B20">
        <v>-1</v>
      </c>
      <c r="C20" s="18" t="str">
        <f>COUNTIF(I11:I19,"&lt;&gt;-1")</f>
        <v>0</v>
      </c>
      <c r="D20" s="19"/>
      <c r="E20" s="20"/>
      <c r="F20" s="21" t="str">
        <f>IF(C20=0,1,(COUNTIF(H11:H19,TRUE)+COUNTIF(H11:H19,"Complete")) / (C20))</f>
        <v>0</v>
      </c>
      <c r="G20" s="19"/>
      <c r="H20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1:E11"/>
    <mergeCell ref="C16:E16"/>
    <mergeCell ref="C20:D20"/>
    <mergeCell ref="F20:G20"/>
  </mergeCells>
  <conditionalFormatting sqref="H11">
    <cfRule type="containsText" dxfId="20" priority="1" operator="containsText" text="~?">
      <formula>NOT(ISERROR(SEARCH("~?",H11)))</formula>
    </cfRule>
  </conditionalFormatting>
  <conditionalFormatting sqref="H16">
    <cfRule type="containsText" dxfId="20" priority="2" operator="containsText" text="~?">
      <formula>NOT(ISERROR(SEARCH("~?",H16)))</formula>
    </cfRule>
  </conditionalFormatting>
  <conditionalFormatting sqref="C11:G19">
    <cfRule type="expression" dxfId="21" priority="3">
      <formula>$I11=1</formula>
    </cfRule>
  </conditionalFormatting>
  <conditionalFormatting sqref="$H11">
    <cfRule type="expression" dxfId="22" priority="4">
      <formula>$H11=""</formula>
    </cfRule>
  </conditionalFormatting>
  <conditionalFormatting sqref="$H16">
    <cfRule type="expression" dxfId="42" priority="5">
      <formula>$H16=""</formula>
    </cfRule>
  </conditionalFormatting>
  <conditionalFormatting sqref="H11:H19">
    <cfRule type="expression" dxfId="31" priority="6">
      <formula>$H11 ="Complete"</formula>
    </cfRule>
    <cfRule type="expression" dxfId="32" priority="7">
      <formula>$H11=1</formula>
    </cfRule>
    <cfRule type="expression" dxfId="33" priority="8">
      <formula>$H11</formula>
    </cfRule>
    <cfRule type="expression" dxfId="34" priority="9">
      <formula>AND(NOT(ISBLANK($H11)), NOT($H11))</formula>
    </cfRule>
    <cfRule type="expression" dxfId="35" priority="10">
      <formula>NOT(ISBLANK($H11))</formula>
    </cfRule>
  </conditionalFormatting>
  <dataValidations count="2">
    <dataValidation type="list" errorStyle="stop" operator="between" allowBlank="0" showDropDown="0" showInputMessage="0" showErrorMessage="1" errorTitle="Error - Invalid Input" error="Please select an item from the drop-down list." sqref="F12:F15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17:F19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0">
      <pane ySplit="10" topLeftCell="A11" activePane="bottomLeft" state="frozen"/>
      <selection pane="bottomLeft" activeCell="I11" sqref="I11:I14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340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>
      <c r="B11" s="1">
        <v>1691529</v>
      </c>
      <c r="C11" s="6" t="s">
        <v>341</v>
      </c>
      <c r="D11" s="22" t="s">
        <v>342</v>
      </c>
      <c r="E11" s="7"/>
      <c r="F11" s="11"/>
      <c r="G11" s="12"/>
      <c r="H11" s="23" t="str">
        <f>IF(AND(ISNA(MATCH(OFFSET($H11,0,-2)&amp;"",responseOption0,0)),NOT(TRIM(OFFSET($H11,0,-2)) = "")),"Response must be one of "&amp;INDEX(responseValidationRulesGroup0,4,1),IF(AND(IF(ISNA(INDEX(responseValidationRulesGroup0,MATCH(OFFSET($H11,0,-2)&amp;"",responseOption0,0),2)),FALSE,INDEX(responseValidationRulesGroup0,MATCH(OFFSET($H11,0,-2)&amp;"",responseOption0,0),2)),TRIM(OFFSET($H11,0,-1)) = ""),"A comment is required for this response",IF(IF(ISNA(INDEX(responseValidationRulesGroup0,MATCH(OFFSET($H11,0,-2)&amp;"",responseOption0,0),3)),FALSE,INDEX(responseValidationRulesGroup0,MATCH(OFFSET($H11,0,-2)&amp;"",responseOption0,0),3)),IF(TRIM(OFFSET($H11,0,-1)) = "","Complete","The comment must be left blank for this response"),IF(TRIM(OFFSET($H11,0,-2))="","Incomplete", "Complete"))))</f>
        <v>0</v>
      </c>
      <c r="I11" s="1">
        <v>1</v>
      </c>
    </row>
    <row r="12" spans="1:9">
      <c r="B12" s="1">
        <v>1691530</v>
      </c>
      <c r="C12" s="6" t="s">
        <v>343</v>
      </c>
      <c r="D12" s="22" t="s">
        <v>344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0</v>
      </c>
    </row>
    <row r="13" spans="1:9">
      <c r="B13" s="1">
        <v>1691531</v>
      </c>
      <c r="C13" s="6" t="s">
        <v>345</v>
      </c>
      <c r="D13" s="22" t="s">
        <v>346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1</v>
      </c>
    </row>
    <row r="14" spans="1:9">
      <c r="B14" s="1">
        <v>1691532</v>
      </c>
      <c r="C14" s="6" t="s">
        <v>347</v>
      </c>
      <c r="D14" s="22" t="s">
        <v>348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0</v>
      </c>
    </row>
    <row r="15" spans="1:9" customHeight="1" ht="27">
      <c r="B15">
        <v>-1</v>
      </c>
      <c r="C15" s="18" t="str">
        <f>COUNTIF(I11:I14,"&lt;&gt;-1")</f>
        <v>0</v>
      </c>
      <c r="D15" s="19"/>
      <c r="E15" s="20"/>
      <c r="F15" s="21" t="str">
        <f>IF(C15=0,1,(COUNTIF(H11:H14,TRUE)+COUNTIF(H11:H14,"Complete")) / (C15))</f>
        <v>0</v>
      </c>
      <c r="G15" s="19"/>
      <c r="H15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5:D15"/>
    <mergeCell ref="F15:G15"/>
  </mergeCells>
  <conditionalFormatting sqref="C11:G14">
    <cfRule type="expression" dxfId="21" priority="1">
      <formula>$I11=1</formula>
    </cfRule>
  </conditionalFormatting>
  <conditionalFormatting sqref="H11:H14">
    <cfRule type="expression" dxfId="31" priority="2">
      <formula>$H11 ="Complete"</formula>
    </cfRule>
    <cfRule type="expression" dxfId="32" priority="3">
      <formula>$H11=1</formula>
    </cfRule>
    <cfRule type="expression" dxfId="33" priority="4">
      <formula>$H11</formula>
    </cfRule>
    <cfRule type="expression" dxfId="34" priority="5">
      <formula>AND(NOT(ISBLANK($H11)), NOT($H11))</formula>
    </cfRule>
    <cfRule type="expression" dxfId="35" priority="6">
      <formula>NOT(ISBLANK($H11))</formula>
    </cfRule>
  </conditionalFormatting>
  <dataValidations count="1">
    <dataValidation type="list" errorStyle="stop" operator="between" allowBlank="0" showDropDown="0" showInputMessage="0" showErrorMessage="1" errorTitle="Error - Invalid Input" error="Please select an item from the drop-down list." sqref="F11:F14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0">
      <pane ySplit="10" topLeftCell="A11" activePane="bottomLeft" state="frozen"/>
      <selection pane="bottomLeft" activeCell="I11" sqref="I11:I14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349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>
      <c r="B11" s="1">
        <v>1691533</v>
      </c>
      <c r="C11" s="6" t="s">
        <v>350</v>
      </c>
      <c r="D11" s="22" t="s">
        <v>351</v>
      </c>
      <c r="E11" s="7"/>
      <c r="F11" s="11"/>
      <c r="G11" s="12"/>
      <c r="H11" s="23" t="str">
        <f>IF(AND(ISNA(MATCH(OFFSET($H11,0,-2)&amp;"",responseOption0,0)),NOT(TRIM(OFFSET($H11,0,-2)) = "")),"Response must be one of "&amp;INDEX(responseValidationRulesGroup0,4,1),IF(AND(IF(ISNA(INDEX(responseValidationRulesGroup0,MATCH(OFFSET($H11,0,-2)&amp;"",responseOption0,0),2)),FALSE,INDEX(responseValidationRulesGroup0,MATCH(OFFSET($H11,0,-2)&amp;"",responseOption0,0),2)),TRIM(OFFSET($H11,0,-1)) = ""),"A comment is required for this response",IF(IF(ISNA(INDEX(responseValidationRulesGroup0,MATCH(OFFSET($H11,0,-2)&amp;"",responseOption0,0),3)),FALSE,INDEX(responseValidationRulesGroup0,MATCH(OFFSET($H11,0,-2)&amp;"",responseOption0,0),3)),IF(TRIM(OFFSET($H11,0,-1)) = "","Complete","The comment must be left blank for this response"),IF(TRIM(OFFSET($H11,0,-2))="","Incomplete", "Complete"))))</f>
        <v>0</v>
      </c>
      <c r="I11" s="1">
        <v>1</v>
      </c>
    </row>
    <row r="12" spans="1:9">
      <c r="B12" s="1">
        <v>1691534</v>
      </c>
      <c r="C12" s="6" t="s">
        <v>352</v>
      </c>
      <c r="D12" s="22" t="s">
        <v>353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0</v>
      </c>
    </row>
    <row r="13" spans="1:9">
      <c r="B13" s="1">
        <v>1691535</v>
      </c>
      <c r="C13" s="6" t="s">
        <v>354</v>
      </c>
      <c r="D13" s="22" t="s">
        <v>355</v>
      </c>
      <c r="E13" s="7"/>
      <c r="F13" s="11"/>
      <c r="G13" s="12"/>
      <c r="H13" s="23" t="str">
        <f>IF(AND(ISNA(MATCH(OFFSET($H13,0,-2)&amp;"",responseOption0,0)),NOT(TRIM(OFFSET($H13,0,-2)) = "")),"Response must be one of "&amp;INDEX(responseValidationRulesGroup0,4,1),IF(AND(IF(ISNA(INDEX(responseValidationRulesGroup0,MATCH(OFFSET($H13,0,-2)&amp;"",responseOption0,0),2)),FALSE,INDEX(responseValidationRulesGroup0,MATCH(OFFSET($H13,0,-2)&amp;"",responseOption0,0),2)),TRIM(OFFSET($H13,0,-1)) = ""),"A comment is required for this response",IF(IF(ISNA(INDEX(responseValidationRulesGroup0,MATCH(OFFSET($H13,0,-2)&amp;"",responseOption0,0),3)),FALSE,INDEX(responseValidationRulesGroup0,MATCH(OFFSET($H13,0,-2)&amp;"",responseOption0,0),3)),IF(TRIM(OFFSET($H13,0,-1)) = "","Complete","The comment must be left blank for this response"),IF(TRIM(OFFSET($H13,0,-2))="","Incomplete", "Complete"))))</f>
        <v>0</v>
      </c>
      <c r="I13" s="1">
        <v>1</v>
      </c>
    </row>
    <row r="14" spans="1:9">
      <c r="B14" s="1">
        <v>1691536</v>
      </c>
      <c r="C14" s="6" t="s">
        <v>356</v>
      </c>
      <c r="D14" s="22" t="s">
        <v>357</v>
      </c>
      <c r="E14" s="7"/>
      <c r="F14" s="11"/>
      <c r="G14" s="12"/>
      <c r="H14" s="23" t="str">
        <f>IF(AND(ISNA(MATCH(OFFSET($H14,0,-2)&amp;"",responseOption0,0)),NOT(TRIM(OFFSET($H14,0,-2)) = "")),"Response must be one of "&amp;INDEX(responseValidationRulesGroup0,4,1),IF(AND(IF(ISNA(INDEX(responseValidationRulesGroup0,MATCH(OFFSET($H14,0,-2)&amp;"",responseOption0,0),2)),FALSE,INDEX(responseValidationRulesGroup0,MATCH(OFFSET($H14,0,-2)&amp;"",responseOption0,0),2)),TRIM(OFFSET($H14,0,-1)) = ""),"A comment is required for this response",IF(IF(ISNA(INDEX(responseValidationRulesGroup0,MATCH(OFFSET($H14,0,-2)&amp;"",responseOption0,0),3)),FALSE,INDEX(responseValidationRulesGroup0,MATCH(OFFSET($H14,0,-2)&amp;"",responseOption0,0),3)),IF(TRIM(OFFSET($H14,0,-1)) = "","Complete","The comment must be left blank for this response"),IF(TRIM(OFFSET($H14,0,-2))="","Incomplete", "Complete"))))</f>
        <v>0</v>
      </c>
      <c r="I14" s="1">
        <v>0</v>
      </c>
    </row>
    <row r="15" spans="1:9" customHeight="1" ht="27">
      <c r="B15">
        <v>-1</v>
      </c>
      <c r="C15" s="18" t="str">
        <f>COUNTIF(I11:I14,"&lt;&gt;-1")</f>
        <v>0</v>
      </c>
      <c r="D15" s="19"/>
      <c r="E15" s="20"/>
      <c r="F15" s="21" t="str">
        <f>IF(C15=0,1,(COUNTIF(H11:H14,TRUE)+COUNTIF(H11:H14,"Complete")) / (C15))</f>
        <v>0</v>
      </c>
      <c r="G15" s="19"/>
      <c r="H15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15:D15"/>
    <mergeCell ref="F15:G15"/>
  </mergeCells>
  <conditionalFormatting sqref="C11:G14">
    <cfRule type="expression" dxfId="21" priority="1">
      <formula>$I11=1</formula>
    </cfRule>
  </conditionalFormatting>
  <conditionalFormatting sqref="H11:H14">
    <cfRule type="expression" dxfId="31" priority="2">
      <formula>$H11 ="Complete"</formula>
    </cfRule>
    <cfRule type="expression" dxfId="32" priority="3">
      <formula>$H11=1</formula>
    </cfRule>
    <cfRule type="expression" dxfId="33" priority="4">
      <formula>$H11</formula>
    </cfRule>
    <cfRule type="expression" dxfId="34" priority="5">
      <formula>AND(NOT(ISBLANK($H11)), NOT($H11))</formula>
    </cfRule>
    <cfRule type="expression" dxfId="35" priority="6">
      <formula>NOT(ISBLANK($H11))</formula>
    </cfRule>
  </conditionalFormatting>
  <dataValidations count="1">
    <dataValidation type="list" errorStyle="stop" operator="between" allowBlank="0" showDropDown="0" showInputMessage="0" showErrorMessage="1" errorTitle="Error - Invalid Input" error="Please select an item from the drop-down list." sqref="F11:F14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0">
      <pane ySplit="10" topLeftCell="A11" activePane="bottomLeft" state="frozen"/>
      <selection pane="bottomLeft" activeCell="I11" sqref="I11:I19"/>
    </sheetView>
  </sheetViews>
  <sheetFormatPr defaultRowHeight="14.4" outlineLevelRow="0" outlineLevelCol="0"/>
  <cols>
    <col min="2" max="2" width="9.10" hidden="true" style="0"/>
    <col min="3" max="3" width="10" customWidth="true" style="0"/>
    <col min="4" max="4" width="66" customWidth="true" style="0"/>
    <col min="5" max="5" width="9.10" hidden="true" style="0"/>
    <col min="6" max="6" width="25" customWidth="true" style="0"/>
    <col min="7" max="7" width="66" customWidth="true" style="0"/>
    <col min="8" max="8" width="40" customWidth="true" style="0"/>
    <col min="9" max="9" width="9.10" hidden="true" style="0"/>
  </cols>
  <sheetData>
    <row r="2" spans="1:9">
      <c r="C2" s="4" t="s">
        <v>358</v>
      </c>
    </row>
    <row r="3" spans="1:9" hidden="true"/>
    <row r="4" spans="1:9" hidden="true"/>
    <row r="5" spans="1:9" hidden="true"/>
    <row r="6" spans="1:9" hidden="true"/>
    <row r="7" spans="1:9" hidden="true"/>
    <row r="8" spans="1:9" hidden="true"/>
    <row r="10" spans="1:9" customHeight="1" ht="32">
      <c r="C10" s="9" t="s">
        <v>14</v>
      </c>
      <c r="D10" s="9" t="s">
        <v>15</v>
      </c>
      <c r="E10" s="9" t="s">
        <v>9</v>
      </c>
      <c r="F10" s="10" t="s">
        <v>16</v>
      </c>
      <c r="G10" s="10" t="s">
        <v>17</v>
      </c>
      <c r="H10" s="10" t="s">
        <v>18</v>
      </c>
      <c r="I10" t="s">
        <v>9</v>
      </c>
    </row>
    <row r="11" spans="1:9">
      <c r="B11" s="1">
        <v>1691537</v>
      </c>
      <c r="C11" s="6" t="s">
        <v>359</v>
      </c>
      <c r="D11" s="22" t="s">
        <v>360</v>
      </c>
      <c r="E11" s="7"/>
      <c r="F11" s="11"/>
      <c r="G11" s="12"/>
      <c r="H11" s="23" t="str">
        <f>IF(AND(ISNA(MATCH(OFFSET($H11,0,-2)&amp;"",responseOption0,0)),NOT(TRIM(OFFSET($H11,0,-2)) = "")),"Response must be one of "&amp;INDEX(responseValidationRulesGroup0,4,1),IF(AND(IF(ISNA(INDEX(responseValidationRulesGroup0,MATCH(OFFSET($H11,0,-2)&amp;"",responseOption0,0),2)),FALSE,INDEX(responseValidationRulesGroup0,MATCH(OFFSET($H11,0,-2)&amp;"",responseOption0,0),2)),TRIM(OFFSET($H11,0,-1)) = ""),"A comment is required for this response",IF(IF(ISNA(INDEX(responseValidationRulesGroup0,MATCH(OFFSET($H11,0,-2)&amp;"",responseOption0,0),3)),FALSE,INDEX(responseValidationRulesGroup0,MATCH(OFFSET($H11,0,-2)&amp;"",responseOption0,0),3)),IF(TRIM(OFFSET($H11,0,-1)) = "","Complete","The comment must be left blank for this response"),IF(TRIM(OFFSET($H11,0,-2))="","Incomplete", "Complete"))))</f>
        <v>0</v>
      </c>
      <c r="I11" s="1">
        <v>1</v>
      </c>
    </row>
    <row r="12" spans="1:9">
      <c r="B12" s="1">
        <v>1691538</v>
      </c>
      <c r="C12" s="6" t="s">
        <v>361</v>
      </c>
      <c r="D12" s="22" t="s">
        <v>362</v>
      </c>
      <c r="E12" s="7"/>
      <c r="F12" s="11"/>
      <c r="G12" s="12"/>
      <c r="H12" s="23" t="str">
        <f>IF(AND(ISNA(MATCH(OFFSET($H12,0,-2)&amp;"",responseOption0,0)),NOT(TRIM(OFFSET($H12,0,-2)) = "")),"Response must be one of "&amp;INDEX(responseValidationRulesGroup0,4,1),IF(AND(IF(ISNA(INDEX(responseValidationRulesGroup0,MATCH(OFFSET($H12,0,-2)&amp;"",responseOption0,0),2)),FALSE,INDEX(responseValidationRulesGroup0,MATCH(OFFSET($H12,0,-2)&amp;"",responseOption0,0),2)),TRIM(OFFSET($H12,0,-1)) = ""),"A comment is required for this response",IF(IF(ISNA(INDEX(responseValidationRulesGroup0,MATCH(OFFSET($H12,0,-2)&amp;"",responseOption0,0),3)),FALSE,INDEX(responseValidationRulesGroup0,MATCH(OFFSET($H12,0,-2)&amp;"",responseOption0,0),3)),IF(TRIM(OFFSET($H12,0,-1)) = "","Complete","The comment must be left blank for this response"),IF(TRIM(OFFSET($H12,0,-2))="","Incomplete", "Complete"))))</f>
        <v>0</v>
      </c>
      <c r="I12" s="1">
        <v>0</v>
      </c>
    </row>
    <row r="13" spans="1:9">
      <c r="B13" s="1">
        <v>1719963</v>
      </c>
      <c r="C13" s="6" t="s">
        <v>363</v>
      </c>
      <c r="D13" s="22" t="s">
        <v>364</v>
      </c>
      <c r="E13" s="7"/>
      <c r="F13" s="11"/>
      <c r="G13" s="12"/>
      <c r="H13" s="23" t="str">
        <f>IF(AND(ISNA(MATCH(OFFSET($H13,0,-2)&amp;"",responseOption1,0)),NOT(TRIM(OFFSET($H13,0,-2)) = "")),"Response must be one of "&amp;INDEX(responseValidationRulesGroup1,4,1),IF(AND(IF(ISNA(INDEX(responseValidationRulesGroup1,MATCH(OFFSET($H13,0,-2)&amp;"",responseOption1,0),2)),FALSE,INDEX(responseValidationRulesGroup1,MATCH(OFFSET($H13,0,-2)&amp;"",responseOption1,0),2)),TRIM(OFFSET($H13,0,-1)) = ""),"A comment is required for this response",IF(IF(ISNA(INDEX(responseValidationRulesGroup1,MATCH(OFFSET($H13,0,-2)&amp;"",responseOption1,0),3)),FALSE,INDEX(responseValidationRulesGroup1,MATCH(OFFSET($H13,0,-2)&amp;"",responseOption1,0),3)),IF(TRIM(OFFSET($H13,0,-1)) = "","Complete","The comment must be left blank for this response"),IF(TRIM(OFFSET($H13,0,-2))="","Incomplete", "Complete"))))</f>
        <v>0</v>
      </c>
      <c r="I13" s="1">
        <v>1</v>
      </c>
    </row>
    <row r="14" spans="1:9">
      <c r="B14" s="1">
        <v>1719964</v>
      </c>
      <c r="C14" s="6" t="s">
        <v>365</v>
      </c>
      <c r="D14" s="22" t="s">
        <v>366</v>
      </c>
      <c r="E14" s="7"/>
      <c r="F14" s="11"/>
      <c r="G14" s="12"/>
      <c r="H14" s="23" t="str">
        <f>IF(AND(ISNA(MATCH(OFFSET($H14,0,-2)&amp;"",responseOption1,0)),NOT(TRIM(OFFSET($H14,0,-2)) = "")),"Response must be one of "&amp;INDEX(responseValidationRulesGroup1,4,1),IF(AND(IF(ISNA(INDEX(responseValidationRulesGroup1,MATCH(OFFSET($H14,0,-2)&amp;"",responseOption1,0),2)),FALSE,INDEX(responseValidationRulesGroup1,MATCH(OFFSET($H14,0,-2)&amp;"",responseOption1,0),2)),TRIM(OFFSET($H14,0,-1)) = ""),"A comment is required for this response",IF(IF(ISNA(INDEX(responseValidationRulesGroup1,MATCH(OFFSET($H14,0,-2)&amp;"",responseOption1,0),3)),FALSE,INDEX(responseValidationRulesGroup1,MATCH(OFFSET($H14,0,-2)&amp;"",responseOption1,0),3)),IF(TRIM(OFFSET($H14,0,-1)) = "","Complete","The comment must be left blank for this response"),IF(TRIM(OFFSET($H14,0,-2))="","Incomplete", "Complete"))))</f>
        <v>0</v>
      </c>
      <c r="I14" s="1">
        <v>0</v>
      </c>
    </row>
    <row r="15" spans="1:9">
      <c r="B15" s="1">
        <v>1691539</v>
      </c>
      <c r="C15" s="6" t="s">
        <v>367</v>
      </c>
      <c r="D15" s="22" t="s">
        <v>368</v>
      </c>
      <c r="E15" s="7"/>
      <c r="F15" s="11"/>
      <c r="G15" s="12"/>
      <c r="H15" s="23" t="str">
        <f>IF(AND(ISNA(MATCH(OFFSET($H15,0,-2)&amp;"",responseOption0,0)),NOT(TRIM(OFFSET($H15,0,-2)) = "")),"Response must be one of "&amp;INDEX(responseValidationRulesGroup0,4,1),IF(AND(IF(ISNA(INDEX(responseValidationRulesGroup0,MATCH(OFFSET($H15,0,-2)&amp;"",responseOption0,0),2)),FALSE,INDEX(responseValidationRulesGroup0,MATCH(OFFSET($H15,0,-2)&amp;"",responseOption0,0),2)),TRIM(OFFSET($H15,0,-1)) = ""),"A comment is required for this response",IF(IF(ISNA(INDEX(responseValidationRulesGroup0,MATCH(OFFSET($H15,0,-2)&amp;"",responseOption0,0),3)),FALSE,INDEX(responseValidationRulesGroup0,MATCH(OFFSET($H15,0,-2)&amp;"",responseOption0,0),3)),IF(TRIM(OFFSET($H15,0,-1)) = "","Complete","The comment must be left blank for this response"),IF(TRIM(OFFSET($H15,0,-2))="","Incomplete", "Complete"))))</f>
        <v>0</v>
      </c>
      <c r="I15" s="1">
        <v>1</v>
      </c>
    </row>
    <row r="16" spans="1:9">
      <c r="B16" s="1">
        <v>1691540</v>
      </c>
      <c r="C16" s="6" t="s">
        <v>369</v>
      </c>
      <c r="D16" s="22" t="s">
        <v>370</v>
      </c>
      <c r="E16" s="7"/>
      <c r="F16" s="11"/>
      <c r="G16" s="12"/>
      <c r="H16" s="23" t="str">
        <f>IF(AND(ISNA(MATCH(OFFSET($H16,0,-2)&amp;"",responseOption0,0)),NOT(TRIM(OFFSET($H16,0,-2)) = "")),"Response must be one of "&amp;INDEX(responseValidationRulesGroup0,4,1),IF(AND(IF(ISNA(INDEX(responseValidationRulesGroup0,MATCH(OFFSET($H16,0,-2)&amp;"",responseOption0,0),2)),FALSE,INDEX(responseValidationRulesGroup0,MATCH(OFFSET($H16,0,-2)&amp;"",responseOption0,0),2)),TRIM(OFFSET($H16,0,-1)) = ""),"A comment is required for this response",IF(IF(ISNA(INDEX(responseValidationRulesGroup0,MATCH(OFFSET($H16,0,-2)&amp;"",responseOption0,0),3)),FALSE,INDEX(responseValidationRulesGroup0,MATCH(OFFSET($H16,0,-2)&amp;"",responseOption0,0),3)),IF(TRIM(OFFSET($H16,0,-1)) = "","Complete","The comment must be left blank for this response"),IF(TRIM(OFFSET($H16,0,-2))="","Incomplete", "Complete"))))</f>
        <v>0</v>
      </c>
      <c r="I16" s="1">
        <v>0</v>
      </c>
    </row>
    <row r="17" spans="1:9">
      <c r="B17" s="1">
        <v>1691541</v>
      </c>
      <c r="C17" s="6" t="s">
        <v>371</v>
      </c>
      <c r="D17" s="22" t="s">
        <v>372</v>
      </c>
      <c r="E17" s="7"/>
      <c r="F17" s="11"/>
      <c r="G17" s="12"/>
      <c r="H17" s="23" t="str">
        <f>IF(AND(ISNA(MATCH(OFFSET($H17,0,-2)&amp;"",responseOption0,0)),NOT(TRIM(OFFSET($H17,0,-2)) = "")),"Response must be one of "&amp;INDEX(responseValidationRulesGroup0,4,1),IF(AND(IF(ISNA(INDEX(responseValidationRulesGroup0,MATCH(OFFSET($H17,0,-2)&amp;"",responseOption0,0),2)),FALSE,INDEX(responseValidationRulesGroup0,MATCH(OFFSET($H17,0,-2)&amp;"",responseOption0,0),2)),TRIM(OFFSET($H17,0,-1)) = ""),"A comment is required for this response",IF(IF(ISNA(INDEX(responseValidationRulesGroup0,MATCH(OFFSET($H17,0,-2)&amp;"",responseOption0,0),3)),FALSE,INDEX(responseValidationRulesGroup0,MATCH(OFFSET($H17,0,-2)&amp;"",responseOption0,0),3)),IF(TRIM(OFFSET($H17,0,-1)) = "","Complete","The comment must be left blank for this response"),IF(TRIM(OFFSET($H17,0,-2))="","Incomplete", "Complete"))))</f>
        <v>0</v>
      </c>
      <c r="I17" s="1">
        <v>1</v>
      </c>
    </row>
    <row r="18" spans="1:9">
      <c r="B18" s="1">
        <v>1691542</v>
      </c>
      <c r="C18" s="6" t="s">
        <v>373</v>
      </c>
      <c r="D18" s="22" t="s">
        <v>374</v>
      </c>
      <c r="E18" s="7"/>
      <c r="F18" s="11"/>
      <c r="G18" s="12"/>
      <c r="H18" s="23" t="str">
        <f>IF(AND(ISNA(MATCH(OFFSET($H18,0,-2)&amp;"",responseOption0,0)),NOT(TRIM(OFFSET($H18,0,-2)) = "")),"Response must be one of "&amp;INDEX(responseValidationRulesGroup0,4,1),IF(AND(IF(ISNA(INDEX(responseValidationRulesGroup0,MATCH(OFFSET($H18,0,-2)&amp;"",responseOption0,0),2)),FALSE,INDEX(responseValidationRulesGroup0,MATCH(OFFSET($H18,0,-2)&amp;"",responseOption0,0),2)),TRIM(OFFSET($H18,0,-1)) = ""),"A comment is required for this response",IF(IF(ISNA(INDEX(responseValidationRulesGroup0,MATCH(OFFSET($H18,0,-2)&amp;"",responseOption0,0),3)),FALSE,INDEX(responseValidationRulesGroup0,MATCH(OFFSET($H18,0,-2)&amp;"",responseOption0,0),3)),IF(TRIM(OFFSET($H18,0,-1)) = "","Complete","The comment must be left blank for this response"),IF(TRIM(OFFSET($H18,0,-2))="","Incomplete", "Complete"))))</f>
        <v>0</v>
      </c>
      <c r="I18" s="1">
        <v>0</v>
      </c>
    </row>
    <row r="19" spans="1:9">
      <c r="B19" s="1">
        <v>1691543</v>
      </c>
      <c r="C19" s="6" t="s">
        <v>375</v>
      </c>
      <c r="D19" s="22" t="s">
        <v>376</v>
      </c>
      <c r="E19" s="7"/>
      <c r="F19" s="11"/>
      <c r="G19" s="12"/>
      <c r="H19" s="23" t="str">
        <f>IF(AND(ISNA(MATCH(OFFSET($H19,0,-2)&amp;"",responseOption0,0)),NOT(TRIM(OFFSET($H19,0,-2)) = "")),"Response must be one of "&amp;INDEX(responseValidationRulesGroup0,4,1),IF(AND(IF(ISNA(INDEX(responseValidationRulesGroup0,MATCH(OFFSET($H19,0,-2)&amp;"",responseOption0,0),2)),FALSE,INDEX(responseValidationRulesGroup0,MATCH(OFFSET($H19,0,-2)&amp;"",responseOption0,0),2)),TRIM(OFFSET($H19,0,-1)) = ""),"A comment is required for this response",IF(IF(ISNA(INDEX(responseValidationRulesGroup0,MATCH(OFFSET($H19,0,-2)&amp;"",responseOption0,0),3)),FALSE,INDEX(responseValidationRulesGroup0,MATCH(OFFSET($H19,0,-2)&amp;"",responseOption0,0),3)),IF(TRIM(OFFSET($H19,0,-1)) = "","Complete","The comment must be left blank for this response"),IF(TRIM(OFFSET($H19,0,-2))="","Incomplete", "Complete"))))</f>
        <v>0</v>
      </c>
      <c r="I19" s="1">
        <v>1</v>
      </c>
    </row>
    <row r="20" spans="1:9" customHeight="1" ht="27">
      <c r="B20">
        <v>-1</v>
      </c>
      <c r="C20" s="18" t="str">
        <f>COUNTIF(I11:I19,"&lt;&gt;-1")</f>
        <v>0</v>
      </c>
      <c r="D20" s="19"/>
      <c r="E20" s="20"/>
      <c r="F20" s="21" t="str">
        <f>IF(C20=0,1,(COUNTIF(H11:H19,TRUE)+COUNTIF(H11:H19,"Complete")) / (C20))</f>
        <v>0</v>
      </c>
      <c r="G20" s="19"/>
      <c r="H20" s="19"/>
    </row>
  </sheetData>
  <sheetProtection password="E36C" sheet="1" objects="1" scenarios="1" formatCells="1" formatColumns="1" formatRows="1" insertColumns="1" insertRows="1" insertHyperlinks="0" deleteColumns="1" deleteRows="1" sort="1" autoFilter="1" pivotTables="1" selectLockedCells="0" selectUnlockedCells="0"/>
  <mergeCells>
    <mergeCell ref="C20:D20"/>
    <mergeCell ref="F20:G20"/>
  </mergeCells>
  <conditionalFormatting sqref="C11:G19">
    <cfRule type="expression" dxfId="21" priority="1">
      <formula>$I11=1</formula>
    </cfRule>
  </conditionalFormatting>
  <conditionalFormatting sqref="H11:H19">
    <cfRule type="expression" dxfId="31" priority="2">
      <formula>$H11 ="Complete"</formula>
    </cfRule>
    <cfRule type="expression" dxfId="32" priority="3">
      <formula>$H11=1</formula>
    </cfRule>
    <cfRule type="expression" dxfId="33" priority="4">
      <formula>$H11</formula>
    </cfRule>
    <cfRule type="expression" dxfId="34" priority="5">
      <formula>AND(NOT(ISBLANK($H11)), NOT($H11))</formula>
    </cfRule>
    <cfRule type="expression" dxfId="35" priority="6">
      <formula>NOT(ISBLANK($H11))</formula>
    </cfRule>
  </conditionalFormatting>
  <dataValidations count="3">
    <dataValidation type="list" errorStyle="stop" operator="between" allowBlank="0" showDropDown="0" showInputMessage="0" showErrorMessage="1" errorTitle="Error - Invalid Input" error="Please select an item from the drop-down list." sqref="F13:F14">
      <formula1>"Fully Compliant,Partially Compliant,Not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11:F12">
      <formula1>"Fully Compliant,Partially Compliant,Non Compliant"</formula1>
    </dataValidation>
    <dataValidation type="list" errorStyle="stop" operator="between" allowBlank="0" showDropDown="0" showInputMessage="0" showErrorMessage="1" errorTitle="Error - Invalid Input" error="Please select an item from the drop-down list." sqref="F15:F19">
      <formula1>"Fully Compliant,Partially Compliant,Non Compliant"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:F4"/>
    </sheetView>
  </sheetViews>
  <sheetFormatPr defaultRowHeight="14.4" outlineLevelRow="0" outlineLevelCol="0"/>
  <sheetData>
    <row r="1" spans="1:6">
      <c r="A1" s="35" t="s">
        <v>377</v>
      </c>
      <c r="B1" s="1" t="str">
        <f>FALSE()</f>
        <v>0</v>
      </c>
      <c r="C1" s="1" t="str">
        <f>FALSE()</f>
        <v>0</v>
      </c>
      <c r="D1" s="35" t="s">
        <v>377</v>
      </c>
      <c r="E1" s="1" t="str">
        <f>FALSE()</f>
        <v>0</v>
      </c>
      <c r="F1" s="1" t="str">
        <f>TRUE()</f>
        <v>0</v>
      </c>
    </row>
    <row r="2" spans="1:6">
      <c r="A2" s="35" t="s">
        <v>378</v>
      </c>
      <c r="B2" s="1" t="str">
        <f>TRUE()</f>
        <v>0</v>
      </c>
      <c r="C2" s="1" t="str">
        <f>FALSE()</f>
        <v>0</v>
      </c>
      <c r="D2" s="35" t="s">
        <v>378</v>
      </c>
      <c r="E2" s="1" t="str">
        <f>TRUE()</f>
        <v>0</v>
      </c>
      <c r="F2" s="1" t="str">
        <f>FALSE()</f>
        <v>0</v>
      </c>
    </row>
    <row r="3" spans="1:6">
      <c r="A3" s="35" t="s">
        <v>379</v>
      </c>
      <c r="B3" s="1" t="str">
        <f>TRUE()</f>
        <v>0</v>
      </c>
      <c r="C3" s="1" t="str">
        <f>FALSE()</f>
        <v>0</v>
      </c>
      <c r="D3" s="35" t="s">
        <v>381</v>
      </c>
      <c r="E3" s="1" t="str">
        <f>TRUE()</f>
        <v>0</v>
      </c>
      <c r="F3" s="1" t="str">
        <f>FALSE()</f>
        <v>0</v>
      </c>
    </row>
    <row r="4" spans="1:6">
      <c r="A4" s="1" t="s">
        <v>380</v>
      </c>
      <c r="B4" s="1"/>
      <c r="C4" s="1"/>
      <c r="D4" s="1" t="s">
        <v>382</v>
      </c>
      <c r="E4" s="1"/>
      <c r="F4" s="1"/>
    </row>
  </sheetData>
  <sheetProtection password="E36C" sheet="1"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Summary</vt:lpstr>
      <vt:lpstr>1</vt:lpstr>
      <vt:lpstr>2</vt:lpstr>
      <vt:lpstr>3</vt:lpstr>
      <vt:lpstr>4</vt:lpstr>
      <vt:lpstr>5</vt:lpstr>
      <vt:lpstr>6</vt:lpstr>
      <vt:lpstr>7</vt:lpstr>
      <vt:lpstr>Response Options (hidden)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Bonfire</dc:creator>
  <cp:lastModifiedBy>Bonfire</cp:lastModifiedBy>
  <dcterms:created xsi:type="dcterms:W3CDTF">2026-01-27T14:46:02+00:00</dcterms:created>
  <dcterms:modified xsi:type="dcterms:W3CDTF">2026-01-27T14:46:02+00:00</dcterms:modified>
  <dc:title>Questionnaire Response Template</dc:title>
  <dc:description/>
  <dc:subject/>
  <cp:keywords/>
  <cp:category/>
</cp:coreProperties>
</file>